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3"/>
  </bookViews>
  <sheets>
    <sheet name="Sumas y Saldos" sheetId="1" r:id="rId1"/>
    <sheet name="Diario" sheetId="2" r:id="rId2"/>
    <sheet name="PyG" sheetId="3" r:id="rId3"/>
    <sheet name="Balanc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4" l="1"/>
  <c r="L3" i="4"/>
  <c r="L4" i="4"/>
  <c r="L28" i="4"/>
  <c r="L42" i="4"/>
  <c r="L41" i="4"/>
  <c r="L5" i="4"/>
  <c r="D38" i="4"/>
  <c r="E34" i="4"/>
  <c r="E3" i="4"/>
  <c r="E14" i="4"/>
  <c r="E32" i="4"/>
  <c r="E18" i="4"/>
  <c r="E17" i="4"/>
  <c r="E5" i="4"/>
  <c r="E4" i="4"/>
  <c r="L14" i="4"/>
  <c r="F35" i="3"/>
  <c r="F34" i="3"/>
  <c r="F32" i="3"/>
  <c r="F23" i="3"/>
  <c r="F7" i="3"/>
  <c r="F17" i="3"/>
  <c r="F15" i="3"/>
  <c r="F14" i="3"/>
  <c r="F13" i="3"/>
  <c r="F10" i="3"/>
  <c r="F5" i="3"/>
  <c r="P5" i="1" l="1"/>
  <c r="P4" i="1"/>
  <c r="M21" i="1"/>
  <c r="M20" i="1"/>
  <c r="P25" i="2"/>
  <c r="H25" i="2"/>
  <c r="P23" i="2"/>
  <c r="H23" i="2"/>
  <c r="F28" i="2"/>
  <c r="E30" i="2"/>
  <c r="E31" i="2"/>
  <c r="E32" i="2"/>
  <c r="E29" i="2"/>
  <c r="B30" i="2"/>
  <c r="D30" i="2"/>
  <c r="B31" i="2"/>
  <c r="D31" i="2"/>
  <c r="B32" i="2"/>
  <c r="D32" i="2"/>
  <c r="B29" i="2"/>
  <c r="D29" i="2"/>
  <c r="A32" i="2"/>
  <c r="A31" i="2"/>
  <c r="A30" i="2"/>
  <c r="A29" i="2"/>
  <c r="E27" i="2"/>
  <c r="B27" i="2"/>
  <c r="D27" i="2"/>
  <c r="A27" i="2"/>
  <c r="P9" i="1"/>
  <c r="M13" i="1"/>
  <c r="P14" i="1"/>
  <c r="P21" i="2"/>
  <c r="P7" i="1"/>
  <c r="M15" i="1"/>
  <c r="P17" i="2"/>
  <c r="H17" i="2"/>
  <c r="P11" i="1"/>
  <c r="M14" i="1"/>
  <c r="H13" i="2"/>
  <c r="P14" i="2"/>
  <c r="G11" i="1"/>
  <c r="G18" i="1"/>
  <c r="D18" i="1"/>
  <c r="P6" i="1"/>
  <c r="M19" i="1"/>
  <c r="P13" i="1"/>
  <c r="P12" i="1"/>
  <c r="P11" i="2"/>
  <c r="H10" i="2"/>
  <c r="M22" i="1" l="1"/>
  <c r="P22" i="1"/>
  <c r="D20" i="1" l="1"/>
  <c r="M23" i="1"/>
</calcChain>
</file>

<file path=xl/sharedStrings.xml><?xml version="1.0" encoding="utf-8"?>
<sst xmlns="http://schemas.openxmlformats.org/spreadsheetml/2006/main" count="288" uniqueCount="206">
  <si>
    <t>SALDOS DEUDORES</t>
  </si>
  <si>
    <t>SALDOS ACREEDORES</t>
  </si>
  <si>
    <t>Aplicaciones informáticas</t>
  </si>
  <si>
    <t>Capital social</t>
  </si>
  <si>
    <t>Terrenos y bienes naturales</t>
  </si>
  <si>
    <t>Construcciones</t>
  </si>
  <si>
    <t>Mobiliario</t>
  </si>
  <si>
    <t>Amort.acum.inmov. intangible</t>
  </si>
  <si>
    <t>Elementos de transporte</t>
  </si>
  <si>
    <t>Amort.acum.inmov. material</t>
  </si>
  <si>
    <t>Mercaderías</t>
  </si>
  <si>
    <t>Proveedores</t>
  </si>
  <si>
    <t>Clientes</t>
  </si>
  <si>
    <t>H.P.acreed.reten.practicadas</t>
  </si>
  <si>
    <t>H.P. IGIC repercutido</t>
  </si>
  <si>
    <t>Deudores</t>
  </si>
  <si>
    <t xml:space="preserve">H.P. IGIC soportado </t>
  </si>
  <si>
    <t>Ventas de mercaderías</t>
  </si>
  <si>
    <t xml:space="preserve">Ingresos por arrendamientos </t>
  </si>
  <si>
    <t>Bancos c.c.</t>
  </si>
  <si>
    <t>Compras de mercaderías</t>
  </si>
  <si>
    <t>Suministros</t>
  </si>
  <si>
    <t>Sueldos y salarios</t>
  </si>
  <si>
    <t>Seg.Soc.cgo.empresa</t>
  </si>
  <si>
    <t>Total</t>
  </si>
  <si>
    <t>Descuadre (D-H)</t>
  </si>
  <si>
    <t>Ordenadores</t>
  </si>
  <si>
    <t>Asiento 1</t>
  </si>
  <si>
    <t>Vari. Existencias</t>
  </si>
  <si>
    <t>a</t>
  </si>
  <si>
    <t>Existencias</t>
  </si>
  <si>
    <t>(610)</t>
  </si>
  <si>
    <t>(300)</t>
  </si>
  <si>
    <t>Deterioro Valor Mercancias</t>
  </si>
  <si>
    <t>(390)</t>
  </si>
  <si>
    <t>(793)</t>
  </si>
  <si>
    <t>Reversión Deterioro Existe</t>
  </si>
  <si>
    <t>Enunciado</t>
  </si>
  <si>
    <t>Modificaciones</t>
  </si>
  <si>
    <t>Asiento 1a</t>
  </si>
  <si>
    <t>Asiento 1b</t>
  </si>
  <si>
    <t xml:space="preserve"> ---------------------------------X-----------------------------------------</t>
  </si>
  <si>
    <t>(693)</t>
  </si>
  <si>
    <t>Perdidas por Deterioro de Existencias</t>
  </si>
  <si>
    <t>Variacion de Existencias</t>
  </si>
  <si>
    <t>Perdidas Deterio. Existenc</t>
  </si>
  <si>
    <t>Asiento 2</t>
  </si>
  <si>
    <t>(752)</t>
  </si>
  <si>
    <t>Ingresos por Arrendamientos</t>
  </si>
  <si>
    <t>(572)</t>
  </si>
  <si>
    <t>Bancos C/C</t>
  </si>
  <si>
    <t>Asiento 3</t>
  </si>
  <si>
    <t>(600)</t>
  </si>
  <si>
    <t>Compras de Mercaderias</t>
  </si>
  <si>
    <t>(400)</t>
  </si>
  <si>
    <t>Prooveedores</t>
  </si>
  <si>
    <t>(4727)</t>
  </si>
  <si>
    <t>Asiento 4</t>
  </si>
  <si>
    <t>(4777)</t>
  </si>
  <si>
    <t xml:space="preserve"> H.P. acreedora por IGIC</t>
  </si>
  <si>
    <t>(4757)</t>
  </si>
  <si>
    <t>Asiento 3 y 4</t>
  </si>
  <si>
    <t>Asiento 2 y 4</t>
  </si>
  <si>
    <t>Asiento 5</t>
  </si>
  <si>
    <t>Amortizaciones</t>
  </si>
  <si>
    <t>Inmovilizado Intangible</t>
  </si>
  <si>
    <t>Inmovilizado Material</t>
  </si>
  <si>
    <t>(680)</t>
  </si>
  <si>
    <t>(2800)</t>
  </si>
  <si>
    <t>Amort.Inmo. Intang</t>
  </si>
  <si>
    <t>Amort.acum.inmov. Intang.</t>
  </si>
  <si>
    <t>(681)</t>
  </si>
  <si>
    <t>(281)</t>
  </si>
  <si>
    <t>Amort.Inmo.Mater</t>
  </si>
  <si>
    <t>Amort.acum.inmov.Mater</t>
  </si>
  <si>
    <t>Correspondiente al Ejercicio Terminado 200X</t>
  </si>
  <si>
    <t>Nº CUENTA</t>
  </si>
  <si>
    <t>Nota Memoria</t>
  </si>
  <si>
    <t>(Debe) Haber</t>
  </si>
  <si>
    <t>200X</t>
  </si>
  <si>
    <t>200X-1</t>
  </si>
  <si>
    <t>700,701,702,703,704, 705,(706),(708),(709)</t>
  </si>
  <si>
    <t>1. Importe neto de la cifra de negocios</t>
  </si>
  <si>
    <t>71*,(6930),7930</t>
  </si>
  <si>
    <t>2. Variacion de existencias de Productos Terminados y en Curso de Fabricación</t>
  </si>
  <si>
    <t>3. Trabajos realizados por la empresa para su activo</t>
  </si>
  <si>
    <t>(600),(601),(602),(607),608,609,61*,(6931),(6932),(6933),606,7931,7932,7933</t>
  </si>
  <si>
    <t>4. Aprovisionamientos</t>
  </si>
  <si>
    <t>740,747,75</t>
  </si>
  <si>
    <t>(64),7950,7957</t>
  </si>
  <si>
    <t>6. Gastos de personal</t>
  </si>
  <si>
    <t>(62),(631),(634),636,639,(65), (694),(695),794, 7954</t>
  </si>
  <si>
    <t>7. Otros gastos de explotacion</t>
  </si>
  <si>
    <t>(68)</t>
  </si>
  <si>
    <t>8. Amortización del inmovilizado</t>
  </si>
  <si>
    <t>9. Imputación de subvenciones de inmovilizado no financiero y otras</t>
  </si>
  <si>
    <t>7951,7952,7955,7956</t>
  </si>
  <si>
    <t>10. Excesos de provisiones</t>
  </si>
  <si>
    <t>(670),(671),(672),(690),(691),(692),770,771,772, 790,791,792</t>
  </si>
  <si>
    <t>11. Deterioro y resultado por enajenaciones del inmovilizado</t>
  </si>
  <si>
    <t>A) RESULTADO DE EXPLOTACIÓN (1+2+3+4+5+6+7+8+9+10+11)</t>
  </si>
  <si>
    <t>760,761,762,769</t>
  </si>
  <si>
    <t>12. Ingresos financieros</t>
  </si>
  <si>
    <t>(661),(662),(665),(669)</t>
  </si>
  <si>
    <t>13. Gastos financieros</t>
  </si>
  <si>
    <t>(663),763</t>
  </si>
  <si>
    <t>14. Variación de valor razonable en instrumentos financiero</t>
  </si>
  <si>
    <t>(668),768</t>
  </si>
  <si>
    <t>15. Diferencias de cambio</t>
  </si>
  <si>
    <t>(666),(667),(673),(675),(696), (697),(698),(699),766,773,775, 796,797,798,799</t>
  </si>
  <si>
    <t>16. Deterioro y resultado por enajenaciones de instrumentos financieros</t>
  </si>
  <si>
    <t>B) RESULTADO FINANCIERO (12+14+15+16 +16)</t>
  </si>
  <si>
    <t>C) RESULTADO ANTES DE IMPUESTOS (A+B)</t>
  </si>
  <si>
    <t>6300*,6301*,(633),638</t>
  </si>
  <si>
    <t>17. Impuestos sobre beneficios</t>
  </si>
  <si>
    <t>D) RESULTADO DEL EJERCICIO (C + 17)</t>
  </si>
  <si>
    <t xml:space="preserve">ACTIVO </t>
  </si>
  <si>
    <t xml:space="preserve">NOTAS de la MEMORIA </t>
  </si>
  <si>
    <t xml:space="preserve">200X </t>
  </si>
  <si>
    <t xml:space="preserve">200X-1 </t>
  </si>
  <si>
    <t xml:space="preserve">A) ACTIVO NO CORRIENTE </t>
  </si>
  <si>
    <t>20,(280),(290)</t>
  </si>
  <si>
    <t>I.  Inmovilizado intangible.</t>
  </si>
  <si>
    <t>21,(281),(291),23</t>
  </si>
  <si>
    <t xml:space="preserve">II. Inmovilizado material. </t>
  </si>
  <si>
    <t>22,(282),(292)</t>
  </si>
  <si>
    <r>
      <t>III. Inversiones inmobiliarias.</t>
    </r>
    <r>
      <rPr>
        <sz val="8"/>
        <color indexed="8"/>
        <rFont val="Times New Roman"/>
        <family val="1"/>
      </rPr>
      <t xml:space="preserve"> </t>
    </r>
  </si>
  <si>
    <t>2403,2404,2413,2414,2423,2424,2433,2434,(2483),(2484),(2933), (2934),(2943),(2944),(2953),(2954)</t>
  </si>
  <si>
    <t xml:space="preserve">IV. Inversiones en empresas del grupo y asociadas. </t>
  </si>
  <si>
    <t xml:space="preserve">2405,2415,2425,2435,(2485),250,251,252,253,254,2553,256,257,258, (259),26,(2935),(2945),(2955),(296),(297),(298) </t>
  </si>
  <si>
    <t xml:space="preserve">V. Inversiones financieras a largo plazo.  </t>
  </si>
  <si>
    <t xml:space="preserve">VI. Activos por Impuesto diferido. </t>
  </si>
  <si>
    <t xml:space="preserve">B) ACTIVO CORRIENTE </t>
  </si>
  <si>
    <t>580,581,582,583,584,(599)</t>
  </si>
  <si>
    <t xml:space="preserve">I. Activos no corrientes mantenidos para la venta. </t>
  </si>
  <si>
    <t xml:space="preserve">30,31,32,33,34,35,36,(39),407 </t>
  </si>
  <si>
    <t xml:space="preserve">II. Existencias. </t>
  </si>
  <si>
    <t>III. Deudores comerciales y otras cuentas a cobrar.</t>
  </si>
  <si>
    <t>430,431,433,434,435,436 (437)(490)</t>
  </si>
  <si>
    <t xml:space="preserve"> 1. Clientes por ventas y Prestaciones de servicios</t>
  </si>
  <si>
    <t>2. Accionistas (socios) por desembolsos exigidos</t>
  </si>
  <si>
    <t xml:space="preserve">44,460,470,471,472,(493),5531,5533,544 </t>
  </si>
  <si>
    <t xml:space="preserve">  3. Otros deudores</t>
  </si>
  <si>
    <t xml:space="preserve">(5933),(5934),(5943),(5944),(5953), 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(5933),(5934),(5943),(5944),(5953),(5954) 
2550,5305,5315,5325,5335,(5385),540,541,542,543,545,546,548, (549),551,5525,(5590),565,566,(5935),(5945),(5955),(596),(597),(598)
</t>
  </si>
  <si>
    <t xml:space="preserve">IV. Inversiones en empresas del grupo y asociadas a corto  plazo. </t>
  </si>
  <si>
    <t>V. Inversiones financieras a C/P</t>
  </si>
  <si>
    <t>VI. Periodificaciones</t>
  </si>
  <si>
    <t xml:space="preserve">VII.  Efectivo y otros activos líquidos equivalentes. </t>
  </si>
  <si>
    <t>TOTAL ACTIVO (A+B)</t>
  </si>
  <si>
    <t>PATRIMONIO NETO Y PASIVO</t>
  </si>
  <si>
    <t>A) Patrimonio Neto</t>
  </si>
  <si>
    <t>A1) Fondos Propios</t>
  </si>
  <si>
    <t>I.  Capital</t>
  </si>
  <si>
    <t>100,101,102</t>
  </si>
  <si>
    <t xml:space="preserve">1. Capital escriturado. </t>
  </si>
  <si>
    <t xml:space="preserve">(103), (104) </t>
  </si>
  <si>
    <t>2. (Capital no exigido).</t>
  </si>
  <si>
    <r>
      <t>II.  Prima de emision.</t>
    </r>
    <r>
      <rPr>
        <sz val="8"/>
        <color indexed="8"/>
        <rFont val="Times New Roman"/>
        <family val="1"/>
      </rPr>
      <t xml:space="preserve"> </t>
    </r>
  </si>
  <si>
    <t>112,113,114,115,119</t>
  </si>
  <si>
    <t xml:space="preserve">III. Reservas. </t>
  </si>
  <si>
    <t>(108),(109)</t>
  </si>
  <si>
    <t xml:space="preserve">IV.  (Acciones y participaciones en patrimonio propias). </t>
  </si>
  <si>
    <t>120,(121)</t>
  </si>
  <si>
    <t>V.  Result ejercicios anteriores</t>
  </si>
  <si>
    <t>VI. Otras aportaciones de socios</t>
  </si>
  <si>
    <t>VII. Resultado del ejercicio</t>
  </si>
  <si>
    <t>(557)</t>
  </si>
  <si>
    <t xml:space="preserve">VIII. Dividendo a cuenta. </t>
  </si>
  <si>
    <t>IX.  Otros instrumentos de patrimonio</t>
  </si>
  <si>
    <t xml:space="preserve">133,134,137 </t>
  </si>
  <si>
    <t>A-2)  Ajustes por cambios de valor</t>
  </si>
  <si>
    <t>130,131,132</t>
  </si>
  <si>
    <t>A-3)  Subvenc. y donaciones</t>
  </si>
  <si>
    <t>B) Pasivo No Corriente</t>
  </si>
  <si>
    <t>I. Provisiones a largo plazo</t>
  </si>
  <si>
    <t>II. Deudas a largo plazo</t>
  </si>
  <si>
    <t xml:space="preserve">1605, 170 </t>
  </si>
  <si>
    <r>
      <t>1.</t>
    </r>
    <r>
      <rPr>
        <sz val="8"/>
        <color indexed="8"/>
        <rFont val="Arial"/>
        <family val="2"/>
      </rPr>
      <t xml:space="preserve"> Deudas con entidades de crédito</t>
    </r>
  </si>
  <si>
    <t xml:space="preserve">1615,1625,171,172,173,174,1758, 176,177,178,18 </t>
  </si>
  <si>
    <r>
      <t>2.</t>
    </r>
    <r>
      <rPr>
        <sz val="10"/>
        <color indexed="8"/>
        <rFont val="Arial"/>
        <family val="2"/>
      </rPr>
      <t xml:space="preserve"> </t>
    </r>
    <r>
      <rPr>
        <sz val="8"/>
        <color indexed="8"/>
        <rFont val="Arial"/>
        <family val="2"/>
      </rPr>
      <t>Otras deudas a largo plazo.</t>
    </r>
  </si>
  <si>
    <t xml:space="preserve">1615,1625,171,172,173,174,1758,176,177,178,18 </t>
  </si>
  <si>
    <t>III. Deudas con empresas del grupo y asociadas  a largo plazo</t>
  </si>
  <si>
    <t xml:space="preserve">IV.  Pasivos por impuesto diferido </t>
  </si>
  <si>
    <t>C) Pasivo Corriente</t>
  </si>
  <si>
    <t>585,586,587,588,589</t>
  </si>
  <si>
    <t>I. Pasivos vinculados con activos no corrientes mantenidos para la venta</t>
  </si>
  <si>
    <t xml:space="preserve">499, 529 </t>
  </si>
  <si>
    <t>II. Provisiones a corto plazo</t>
  </si>
  <si>
    <t xml:space="preserve"> </t>
  </si>
  <si>
    <t>III. Deudas a corto plazo</t>
  </si>
  <si>
    <t xml:space="preserve">5105,520,526 </t>
  </si>
  <si>
    <r>
      <t xml:space="preserve">                </t>
    </r>
    <r>
      <rPr>
        <sz val="8"/>
        <color indexed="8"/>
        <rFont val="Times New Roman"/>
        <family val="1"/>
      </rPr>
      <t>1.</t>
    </r>
    <r>
      <rPr>
        <sz val="8"/>
        <color indexed="8"/>
        <rFont val="Arial"/>
        <family val="2"/>
      </rPr>
      <t xml:space="preserve"> Deudas con entidades de crédito. </t>
    </r>
  </si>
  <si>
    <t xml:space="preserve">1750,(190),(192),194,500,501,505,506,509,5115,5125,5135,521,522, 523,524,525,527,551,5525,5530,5532, 555,5565,5566,5591,560,561,569 </t>
  </si>
  <si>
    <r>
      <t>2.</t>
    </r>
    <r>
      <rPr>
        <sz val="8"/>
        <color indexed="8"/>
        <rFont val="Arial"/>
        <family val="2"/>
      </rPr>
      <t xml:space="preserve"> Otras deudas a corto plazo</t>
    </r>
  </si>
  <si>
    <t xml:space="preserve">5103,5104,5113,5114,5123,5124,5133,5134,5523,5524,5563,5564 </t>
  </si>
  <si>
    <t>IV. Deudas con empresas del grupo y asociadas a corto plazo</t>
  </si>
  <si>
    <t>V. Acreedores comerciales y otras cuentas a pagar</t>
  </si>
  <si>
    <t xml:space="preserve">400,401,403,404,405,(406),438 </t>
  </si>
  <si>
    <r>
      <t xml:space="preserve">                </t>
    </r>
    <r>
      <rPr>
        <sz val="8"/>
        <color indexed="8"/>
        <rFont val="Times New Roman"/>
        <family val="1"/>
      </rPr>
      <t>1.</t>
    </r>
    <r>
      <rPr>
        <sz val="8"/>
        <color indexed="8"/>
        <rFont val="Arial"/>
        <family val="2"/>
      </rPr>
      <t xml:space="preserve"> Proveedores.  </t>
    </r>
  </si>
  <si>
    <t xml:space="preserve">41,465,466,475,476,477 </t>
  </si>
  <si>
    <r>
      <t>2.</t>
    </r>
    <r>
      <rPr>
        <sz val="8"/>
        <color indexed="8"/>
        <rFont val="Arial"/>
        <family val="2"/>
      </rPr>
      <t xml:space="preserve"> Otros acreedores</t>
    </r>
  </si>
  <si>
    <t xml:space="preserve">485, 568 </t>
  </si>
  <si>
    <t xml:space="preserve">TOTAL PATRIMONIO NETO Y PASIVO (A + B + C) </t>
  </si>
  <si>
    <t>5. Otros ingresos de explotacion</t>
  </si>
  <si>
    <t>ACTIVO -PASIVO =</t>
  </si>
  <si>
    <t>Cuenta de Pérdidas y Ganancias Abreviada (129)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</si>
</sst>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800000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theme="0"/>
      <name val="Arial"/>
      <family val="2"/>
    </font>
    <font>
      <sz val="8"/>
      <color indexed="8"/>
      <name val="Times New Roman"/>
      <family val="1"/>
    </font>
    <font>
      <sz val="6"/>
      <color rgb="FF000000"/>
      <name val="Terminal"/>
      <family val="3"/>
      <charset val="255"/>
    </font>
    <font>
      <sz val="8"/>
      <color rgb="FF000000"/>
      <name val="Times New Roman"/>
      <family val="1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b/>
      <sz val="9"/>
      <name val="Arial"/>
      <family val="2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3" fontId="0" fillId="0" borderId="0" xfId="0" applyNumberFormat="1"/>
    <xf numFmtId="3" fontId="4" fillId="0" borderId="6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49" fontId="0" fillId="0" borderId="0" xfId="0" applyNumberFormat="1"/>
    <xf numFmtId="0" fontId="5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0" fontId="6" fillId="4" borderId="6" xfId="0" applyFont="1" applyFill="1" applyBorder="1" applyAlignment="1">
      <alignment vertical="center" wrapText="1"/>
    </xf>
    <xf numFmtId="3" fontId="6" fillId="4" borderId="7" xfId="0" applyNumberFormat="1" applyFont="1" applyFill="1" applyBorder="1" applyAlignment="1">
      <alignment horizontal="righ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3" fontId="6" fillId="4" borderId="6" xfId="0" applyNumberFormat="1" applyFont="1" applyFill="1" applyBorder="1" applyAlignment="1">
      <alignment horizontal="right" vertical="center" wrapText="1"/>
    </xf>
    <xf numFmtId="49" fontId="8" fillId="0" borderId="0" xfId="0" applyNumberFormat="1" applyFont="1"/>
    <xf numFmtId="0" fontId="9" fillId="0" borderId="0" xfId="0" applyFont="1" applyAlignment="1">
      <alignment horizontal="left" vertical="center"/>
    </xf>
    <xf numFmtId="9" fontId="0" fillId="0" borderId="0" xfId="1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3" fontId="2" fillId="2" borderId="0" xfId="0" applyNumberFormat="1" applyFont="1" applyFill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7" xfId="0" applyBorder="1"/>
    <xf numFmtId="0" fontId="0" fillId="0" borderId="20" xfId="0" applyBorder="1"/>
    <xf numFmtId="0" fontId="11" fillId="0" borderId="21" xfId="0" applyFont="1" applyBorder="1" applyAlignment="1">
      <alignment horizontal="left" vertical="center"/>
    </xf>
    <xf numFmtId="0" fontId="13" fillId="0" borderId="21" xfId="0" applyFont="1" applyBorder="1"/>
    <xf numFmtId="0" fontId="0" fillId="0" borderId="21" xfId="0" applyBorder="1"/>
    <xf numFmtId="0" fontId="0" fillId="0" borderId="24" xfId="0" applyBorder="1"/>
    <xf numFmtId="0" fontId="15" fillId="3" borderId="0" xfId="0" applyFont="1" applyFill="1"/>
    <xf numFmtId="0" fontId="16" fillId="3" borderId="0" xfId="0" applyFont="1" applyFill="1"/>
    <xf numFmtId="0" fontId="0" fillId="0" borderId="0" xfId="0" applyAlignment="1">
      <alignment vertical="center"/>
    </xf>
    <xf numFmtId="0" fontId="0" fillId="2" borderId="22" xfId="0" applyFill="1" applyBorder="1"/>
    <xf numFmtId="0" fontId="0" fillId="2" borderId="0" xfId="0" applyFill="1" applyBorder="1"/>
    <xf numFmtId="0" fontId="18" fillId="2" borderId="0" xfId="0" applyFont="1" applyFill="1" applyBorder="1"/>
    <xf numFmtId="0" fontId="0" fillId="2" borderId="23" xfId="0" applyFill="1" applyBorder="1"/>
    <xf numFmtId="0" fontId="0" fillId="2" borderId="15" xfId="0" applyFill="1" applyBorder="1"/>
    <xf numFmtId="0" fontId="0" fillId="2" borderId="27" xfId="0" applyFill="1" applyBorder="1"/>
    <xf numFmtId="0" fontId="18" fillId="2" borderId="27" xfId="0" applyFont="1" applyFill="1" applyBorder="1"/>
    <xf numFmtId="0" fontId="0" fillId="2" borderId="16" xfId="0" applyFill="1" applyBorder="1"/>
    <xf numFmtId="0" fontId="0" fillId="0" borderId="15" xfId="0" applyBorder="1"/>
    <xf numFmtId="0" fontId="0" fillId="0" borderId="16" xfId="0" applyBorder="1"/>
    <xf numFmtId="0" fontId="0" fillId="0" borderId="22" xfId="0" applyBorder="1"/>
    <xf numFmtId="0" fontId="0" fillId="0" borderId="23" xfId="0" applyBorder="1"/>
    <xf numFmtId="0" fontId="0" fillId="2" borderId="0" xfId="0" applyFill="1"/>
    <xf numFmtId="0" fontId="18" fillId="2" borderId="0" xfId="0" applyFont="1" applyFill="1"/>
    <xf numFmtId="0" fontId="15" fillId="3" borderId="22" xfId="0" applyFont="1" applyFill="1" applyBorder="1"/>
    <xf numFmtId="0" fontId="15" fillId="3" borderId="0" xfId="0" applyFont="1" applyFill="1" applyBorder="1"/>
    <xf numFmtId="0" fontId="15" fillId="3" borderId="23" xfId="0" applyFont="1" applyFill="1" applyBorder="1"/>
    <xf numFmtId="0" fontId="11" fillId="0" borderId="16" xfId="0" applyFont="1" applyBorder="1" applyAlignment="1">
      <alignment horizontal="left" vertical="center"/>
    </xf>
    <xf numFmtId="0" fontId="16" fillId="0" borderId="23" xfId="0" applyFont="1" applyBorder="1" applyAlignment="1">
      <alignment horizontal="left" vertical="center" indent="1"/>
    </xf>
    <xf numFmtId="0" fontId="16" fillId="0" borderId="19" xfId="0" applyFont="1" applyBorder="1" applyAlignment="1">
      <alignment horizontal="left" vertical="center" indent="1"/>
    </xf>
    <xf numFmtId="0" fontId="16" fillId="3" borderId="22" xfId="0" applyFont="1" applyFill="1" applyBorder="1"/>
    <xf numFmtId="0" fontId="16" fillId="0" borderId="25" xfId="0" applyFont="1" applyBorder="1" applyAlignment="1">
      <alignment horizontal="left" vertical="center"/>
    </xf>
    <xf numFmtId="0" fontId="16" fillId="0" borderId="2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21" fillId="0" borderId="24" xfId="0" applyFont="1" applyBorder="1" applyAlignment="1">
      <alignment horizontal="right"/>
    </xf>
    <xf numFmtId="0" fontId="0" fillId="0" borderId="26" xfId="0" applyBorder="1"/>
    <xf numFmtId="0" fontId="21" fillId="0" borderId="23" xfId="0" applyFont="1" applyBorder="1" applyAlignment="1">
      <alignment horizontal="right"/>
    </xf>
    <xf numFmtId="0" fontId="21" fillId="0" borderId="19" xfId="0" applyFont="1" applyBorder="1" applyAlignment="1">
      <alignment horizontal="right"/>
    </xf>
    <xf numFmtId="3" fontId="0" fillId="0" borderId="17" xfId="0" applyNumberFormat="1" applyBorder="1"/>
    <xf numFmtId="3" fontId="0" fillId="0" borderId="21" xfId="0" applyNumberFormat="1" applyBorder="1"/>
    <xf numFmtId="0" fontId="0" fillId="0" borderId="21" xfId="0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20" xfId="0" applyBorder="1" applyAlignment="1">
      <alignment horizontal="right"/>
    </xf>
    <xf numFmtId="3" fontId="15" fillId="3" borderId="0" xfId="0" applyNumberFormat="1" applyFont="1" applyFill="1"/>
    <xf numFmtId="0" fontId="15" fillId="3" borderId="21" xfId="0" applyFont="1" applyFill="1" applyBorder="1"/>
    <xf numFmtId="3" fontId="25" fillId="2" borderId="0" xfId="0" applyNumberFormat="1" applyFont="1" applyFill="1"/>
    <xf numFmtId="3" fontId="26" fillId="0" borderId="21" xfId="0" applyNumberFormat="1" applyFont="1" applyBorder="1"/>
    <xf numFmtId="3" fontId="2" fillId="2" borderId="27" xfId="0" applyNumberFormat="1" applyFont="1" applyFill="1" applyBorder="1"/>
    <xf numFmtId="3" fontId="2" fillId="2" borderId="0" xfId="0" applyNumberFormat="1" applyFont="1" applyFill="1" applyBorder="1"/>
    <xf numFmtId="3" fontId="0" fillId="0" borderId="24" xfId="0" applyNumberFormat="1" applyBorder="1"/>
    <xf numFmtId="3" fontId="0" fillId="0" borderId="20" xfId="0" applyNumberFormat="1" applyBorder="1"/>
    <xf numFmtId="3" fontId="27" fillId="3" borderId="0" xfId="0" applyNumberFormat="1" applyFont="1" applyFill="1" applyBorder="1"/>
    <xf numFmtId="3" fontId="28" fillId="2" borderId="0" xfId="0" applyNumberFormat="1" applyFont="1" applyFill="1" applyBorder="1"/>
    <xf numFmtId="0" fontId="6" fillId="0" borderId="0" xfId="0" applyFont="1" applyAlignment="1">
      <alignment horizontal="right"/>
    </xf>
    <xf numFmtId="0" fontId="6" fillId="0" borderId="13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/>
    </xf>
    <xf numFmtId="0" fontId="14" fillId="3" borderId="0" xfId="0" applyFont="1" applyFill="1" applyAlignment="1">
      <alignment horizontal="right"/>
    </xf>
    <xf numFmtId="0" fontId="6" fillId="0" borderId="2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center"/>
    </xf>
    <xf numFmtId="3" fontId="0" fillId="0" borderId="17" xfId="0" applyNumberFormat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24" xfId="0" applyNumberFormat="1" applyBorder="1" applyAlignment="1">
      <alignment horizontal="right" vertical="center"/>
    </xf>
    <xf numFmtId="0" fontId="2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0" fillId="2" borderId="23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16" fillId="0" borderId="18" xfId="0" applyFont="1" applyBorder="1" applyAlignment="1">
      <alignment horizontal="left" wrapText="1"/>
    </xf>
    <xf numFmtId="0" fontId="16" fillId="0" borderId="19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0" fontId="0" fillId="2" borderId="22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4" xfId="0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16" fillId="0" borderId="22" xfId="0" applyFont="1" applyBorder="1" applyAlignment="1">
      <alignment horizontal="left" wrapText="1"/>
    </xf>
    <xf numFmtId="0" fontId="16" fillId="0" borderId="23" xfId="0" applyFont="1" applyBorder="1" applyAlignment="1">
      <alignment horizontal="left" wrapText="1"/>
    </xf>
    <xf numFmtId="0" fontId="16" fillId="0" borderId="15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right" vertical="center" wrapText="1"/>
    </xf>
    <xf numFmtId="0" fontId="21" fillId="0" borderId="20" xfId="0" applyFont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0" fontId="16" fillId="0" borderId="18" xfId="0" applyFont="1" applyBorder="1" applyAlignment="1">
      <alignment horizontal="left"/>
    </xf>
    <xf numFmtId="0" fontId="16" fillId="0" borderId="19" xfId="0" applyFont="1" applyBorder="1" applyAlignment="1">
      <alignment horizontal="left"/>
    </xf>
    <xf numFmtId="0" fontId="17" fillId="0" borderId="17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 indent="1"/>
    </xf>
    <xf numFmtId="0" fontId="16" fillId="0" borderId="25" xfId="0" applyFont="1" applyBorder="1" applyAlignment="1">
      <alignment horizontal="left"/>
    </xf>
    <xf numFmtId="0" fontId="16" fillId="0" borderId="26" xfId="0" applyFont="1" applyBorder="1" applyAlignment="1">
      <alignment horizontal="left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0</xdr:row>
      <xdr:rowOff>95250</xdr:rowOff>
    </xdr:from>
    <xdr:to>
      <xdr:col>6</xdr:col>
      <xdr:colOff>323849</xdr:colOff>
      <xdr:row>7</xdr:row>
      <xdr:rowOff>66675</xdr:rowOff>
    </xdr:to>
    <xdr:sp macro="" textlink="">
      <xdr:nvSpPr>
        <xdr:cNvPr id="2" name="CuadroTexto 1"/>
        <xdr:cNvSpPr txBox="1"/>
      </xdr:nvSpPr>
      <xdr:spPr>
        <a:xfrm>
          <a:off x="276224" y="95250"/>
          <a:ext cx="4619625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han actualizado los inventarios con los siguientes datos y valoraciones. A 31 de diciembre en el almacén figura maquinaria industrial de hostelería cuyo coste de adquisición fue de 326.000 €, no obstante, entre ellos se encuentra un lote por valor de 26.000 € de difícil colocación en el mercado, por lo que se decide dar de baja en inventario. Además, parte de estas existencias se estiman obsoletas en un 20%. </a:t>
          </a:r>
        </a:p>
        <a:p>
          <a:endParaRPr lang="es-ES" sz="1100"/>
        </a:p>
      </xdr:txBody>
    </xdr:sp>
    <xdr:clientData/>
  </xdr:twoCellAnchor>
  <xdr:twoCellAnchor>
    <xdr:from>
      <xdr:col>0</xdr:col>
      <xdr:colOff>285750</xdr:colOff>
      <xdr:row>8</xdr:row>
      <xdr:rowOff>152400</xdr:rowOff>
    </xdr:from>
    <xdr:to>
      <xdr:col>6</xdr:col>
      <xdr:colOff>333375</xdr:colOff>
      <xdr:row>12</xdr:row>
      <xdr:rowOff>76200</xdr:rowOff>
    </xdr:to>
    <xdr:sp macro="" textlink="">
      <xdr:nvSpPr>
        <xdr:cNvPr id="3" name="CuadroTexto 2"/>
        <xdr:cNvSpPr txBox="1"/>
      </xdr:nvSpPr>
      <xdr:spPr>
        <a:xfrm>
          <a:off x="285750" y="1676400"/>
          <a:ext cx="461962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2</a:t>
          </a:r>
        </a:p>
        <a:p>
          <a:pPr lvl="0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empresa arrienda un local comercial de su propiedad que cobra este mes por bancos 1.500  € mas 5% Igic</a:t>
          </a:r>
        </a:p>
        <a:p>
          <a:endParaRPr lang="es-ES" sz="1100"/>
        </a:p>
      </xdr:txBody>
    </xdr:sp>
    <xdr:clientData/>
  </xdr:twoCellAnchor>
  <xdr:twoCellAnchor>
    <xdr:from>
      <xdr:col>0</xdr:col>
      <xdr:colOff>238125</xdr:colOff>
      <xdr:row>16</xdr:row>
      <xdr:rowOff>0</xdr:rowOff>
    </xdr:from>
    <xdr:to>
      <xdr:col>6</xdr:col>
      <xdr:colOff>466725</xdr:colOff>
      <xdr:row>18</xdr:row>
      <xdr:rowOff>133350</xdr:rowOff>
    </xdr:to>
    <xdr:sp macro="" textlink="">
      <xdr:nvSpPr>
        <xdr:cNvPr id="4" name="CuadroTexto 3"/>
        <xdr:cNvSpPr txBox="1"/>
      </xdr:nvSpPr>
      <xdr:spPr>
        <a:xfrm>
          <a:off x="238125" y="3048000"/>
          <a:ext cx="48006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4</a:t>
          </a:r>
        </a:p>
        <a:p>
          <a:pPr lvl="0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Liquidación del ultimo trimestre del IGIC</a:t>
          </a:r>
          <a:endParaRPr lang="es-ES" sz="1100"/>
        </a:p>
      </xdr:txBody>
    </xdr:sp>
    <xdr:clientData/>
  </xdr:twoCellAnchor>
  <xdr:twoCellAnchor>
    <xdr:from>
      <xdr:col>0</xdr:col>
      <xdr:colOff>209550</xdr:colOff>
      <xdr:row>19</xdr:row>
      <xdr:rowOff>171450</xdr:rowOff>
    </xdr:from>
    <xdr:to>
      <xdr:col>6</xdr:col>
      <xdr:colOff>438150</xdr:colOff>
      <xdr:row>23</xdr:row>
      <xdr:rowOff>19050</xdr:rowOff>
    </xdr:to>
    <xdr:sp macro="" textlink="">
      <xdr:nvSpPr>
        <xdr:cNvPr id="5" name="CuadroTexto 4"/>
        <xdr:cNvSpPr txBox="1"/>
      </xdr:nvSpPr>
      <xdr:spPr>
        <a:xfrm>
          <a:off x="209550" y="3790950"/>
          <a:ext cx="480060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Asiento 5</a:t>
          </a:r>
        </a:p>
        <a:p>
          <a:pPr lvl="0"/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sociedad amortiza su inmovilizado linealmente sobre su precio de adquisición: el inmaterial en un 20% y el resto del material en un 10% anual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3"/>
  <sheetViews>
    <sheetView showGridLines="0" topLeftCell="G1" workbookViewId="0">
      <selection activeCell="T9" sqref="T9"/>
    </sheetView>
  </sheetViews>
  <sheetFormatPr baseColWidth="10" defaultColWidth="9.140625" defaultRowHeight="15" x14ac:dyDescent="0.25"/>
  <cols>
    <col min="2" max="2" width="5.28515625" bestFit="1" customWidth="1"/>
    <col min="3" max="3" width="22.28515625" customWidth="1"/>
    <col min="4" max="4" width="9.7109375" customWidth="1"/>
    <col min="5" max="5" width="6.28515625" customWidth="1"/>
    <col min="6" max="6" width="25" customWidth="1"/>
    <col min="12" max="12" width="19.5703125" customWidth="1"/>
    <col min="13" max="14" width="10.5703125" customWidth="1"/>
    <col min="15" max="15" width="24.42578125" customWidth="1"/>
  </cols>
  <sheetData>
    <row r="1" spans="2:17" ht="15.75" thickBot="1" x14ac:dyDescent="0.3">
      <c r="B1" t="s">
        <v>37</v>
      </c>
      <c r="K1" t="s">
        <v>38</v>
      </c>
    </row>
    <row r="2" spans="2:17" ht="16.5" thickTop="1" thickBot="1" x14ac:dyDescent="0.3">
      <c r="B2" s="101" t="s">
        <v>0</v>
      </c>
      <c r="C2" s="102"/>
      <c r="D2" s="103"/>
      <c r="E2" s="104" t="s">
        <v>1</v>
      </c>
      <c r="F2" s="102"/>
      <c r="G2" s="105"/>
      <c r="H2" s="25"/>
      <c r="I2" s="25"/>
      <c r="K2" s="101" t="s">
        <v>0</v>
      </c>
      <c r="L2" s="102"/>
      <c r="M2" s="103"/>
      <c r="N2" s="104" t="s">
        <v>1</v>
      </c>
      <c r="O2" s="102"/>
      <c r="P2" s="105"/>
    </row>
    <row r="3" spans="2:17" ht="15" customHeight="1" thickTop="1" thickBot="1" x14ac:dyDescent="0.3">
      <c r="B3" s="1">
        <v>205</v>
      </c>
      <c r="C3" s="11" t="s">
        <v>2</v>
      </c>
      <c r="D3" s="4">
        <v>19000</v>
      </c>
      <c r="E3" s="5">
        <v>100</v>
      </c>
      <c r="F3" s="2" t="s">
        <v>3</v>
      </c>
      <c r="G3" s="6">
        <v>700000</v>
      </c>
      <c r="H3" s="26"/>
      <c r="I3" s="26"/>
      <c r="K3" s="18">
        <v>205</v>
      </c>
      <c r="L3" s="11" t="s">
        <v>2</v>
      </c>
      <c r="M3" s="19">
        <v>19000</v>
      </c>
      <c r="N3" s="20">
        <v>100</v>
      </c>
      <c r="O3" s="11" t="s">
        <v>3</v>
      </c>
      <c r="P3" s="21">
        <v>700000</v>
      </c>
    </row>
    <row r="4" spans="2:17" ht="20.100000000000001" customHeight="1" thickBot="1" x14ac:dyDescent="0.3">
      <c r="B4" s="1">
        <v>210</v>
      </c>
      <c r="C4" s="11" t="s">
        <v>4</v>
      </c>
      <c r="D4" s="4">
        <v>144000</v>
      </c>
      <c r="E4" s="5">
        <v>280</v>
      </c>
      <c r="F4" s="2" t="s">
        <v>7</v>
      </c>
      <c r="G4" s="6">
        <v>8000</v>
      </c>
      <c r="H4" s="26"/>
      <c r="I4" s="26"/>
      <c r="K4" s="18">
        <v>210</v>
      </c>
      <c r="L4" s="11" t="s">
        <v>4</v>
      </c>
      <c r="M4" s="19">
        <v>144000</v>
      </c>
      <c r="N4" s="34">
        <v>280</v>
      </c>
      <c r="O4" s="28" t="s">
        <v>7</v>
      </c>
      <c r="P4" s="29">
        <f>8000+Diario!F26</f>
        <v>11800</v>
      </c>
      <c r="Q4" s="33" t="s">
        <v>63</v>
      </c>
    </row>
    <row r="5" spans="2:17" ht="15" customHeight="1" thickBot="1" x14ac:dyDescent="0.3">
      <c r="B5" s="1">
        <v>211</v>
      </c>
      <c r="C5" s="11" t="s">
        <v>5</v>
      </c>
      <c r="D5" s="4">
        <v>288600</v>
      </c>
      <c r="E5" s="5">
        <v>281</v>
      </c>
      <c r="F5" s="2" t="s">
        <v>9</v>
      </c>
      <c r="G5" s="6">
        <v>151300</v>
      </c>
      <c r="H5" s="26"/>
      <c r="I5" s="26"/>
      <c r="K5" s="18">
        <v>211</v>
      </c>
      <c r="L5" s="11" t="s">
        <v>5</v>
      </c>
      <c r="M5" s="19">
        <v>288600</v>
      </c>
      <c r="N5" s="34">
        <v>281</v>
      </c>
      <c r="O5" s="28" t="s">
        <v>9</v>
      </c>
      <c r="P5" s="29">
        <f>151300+Diario!F28</f>
        <v>194860</v>
      </c>
      <c r="Q5" s="33" t="s">
        <v>63</v>
      </c>
    </row>
    <row r="6" spans="2:17" ht="15" customHeight="1" thickBot="1" x14ac:dyDescent="0.3">
      <c r="B6" s="1">
        <v>216</v>
      </c>
      <c r="C6" s="11" t="s">
        <v>6</v>
      </c>
      <c r="D6" s="4">
        <v>54000</v>
      </c>
      <c r="E6" s="5">
        <v>390</v>
      </c>
      <c r="F6" s="2" t="s">
        <v>33</v>
      </c>
      <c r="G6" s="6">
        <v>26250</v>
      </c>
      <c r="H6" s="26"/>
      <c r="I6" s="26"/>
      <c r="K6" s="18">
        <v>216</v>
      </c>
      <c r="L6" s="11" t="s">
        <v>6</v>
      </c>
      <c r="M6" s="19">
        <v>54000</v>
      </c>
      <c r="N6" s="34">
        <v>390</v>
      </c>
      <c r="O6" s="28" t="s">
        <v>33</v>
      </c>
      <c r="P6" s="29">
        <f>Diario!P11-Diario!H5+G6</f>
        <v>60000</v>
      </c>
      <c r="Q6" s="33" t="s">
        <v>27</v>
      </c>
    </row>
    <row r="7" spans="2:17" ht="15" customHeight="1" thickBot="1" x14ac:dyDescent="0.3">
      <c r="B7" s="1">
        <v>217</v>
      </c>
      <c r="C7" s="11" t="s">
        <v>26</v>
      </c>
      <c r="D7" s="4">
        <v>33000</v>
      </c>
      <c r="E7" s="5">
        <v>400</v>
      </c>
      <c r="F7" s="2" t="s">
        <v>11</v>
      </c>
      <c r="G7" s="6">
        <v>75740</v>
      </c>
      <c r="H7" s="26"/>
      <c r="I7" s="26"/>
      <c r="K7" s="18">
        <v>217</v>
      </c>
      <c r="L7" s="11" t="s">
        <v>26</v>
      </c>
      <c r="M7" s="19">
        <v>33000</v>
      </c>
      <c r="N7" s="34">
        <v>400</v>
      </c>
      <c r="O7" s="28" t="s">
        <v>11</v>
      </c>
      <c r="P7" s="29">
        <f>75740+Diario!P17</f>
        <v>82040</v>
      </c>
      <c r="Q7" s="33" t="s">
        <v>51</v>
      </c>
    </row>
    <row r="8" spans="2:17" ht="15" customHeight="1" thickBot="1" x14ac:dyDescent="0.3">
      <c r="B8" s="1">
        <v>218</v>
      </c>
      <c r="C8" s="11" t="s">
        <v>8</v>
      </c>
      <c r="D8" s="4">
        <v>60000</v>
      </c>
      <c r="E8" s="5">
        <v>4751</v>
      </c>
      <c r="F8" s="2" t="s">
        <v>13</v>
      </c>
      <c r="G8" s="6">
        <v>10600</v>
      </c>
      <c r="H8" s="26"/>
      <c r="I8" s="26"/>
      <c r="K8" s="18">
        <v>218</v>
      </c>
      <c r="L8" s="11" t="s">
        <v>8</v>
      </c>
      <c r="M8" s="19">
        <v>60000</v>
      </c>
      <c r="N8" s="20">
        <v>4751</v>
      </c>
      <c r="O8" s="11" t="s">
        <v>13</v>
      </c>
      <c r="P8" s="21">
        <v>10600</v>
      </c>
    </row>
    <row r="9" spans="2:17" ht="15" customHeight="1" thickBot="1" x14ac:dyDescent="0.3">
      <c r="B9" s="15">
        <v>300</v>
      </c>
      <c r="C9" s="16" t="s">
        <v>10</v>
      </c>
      <c r="D9" s="17">
        <v>250000</v>
      </c>
      <c r="E9" s="5">
        <v>4777</v>
      </c>
      <c r="F9" s="2" t="s">
        <v>14</v>
      </c>
      <c r="G9" s="6">
        <v>9250</v>
      </c>
      <c r="H9" s="26"/>
      <c r="I9" s="99" t="s">
        <v>27</v>
      </c>
      <c r="J9" s="100"/>
      <c r="K9" s="30">
        <v>300</v>
      </c>
      <c r="L9" s="31" t="s">
        <v>10</v>
      </c>
      <c r="M9" s="32">
        <v>300000</v>
      </c>
      <c r="N9" s="20">
        <v>4777</v>
      </c>
      <c r="O9" s="28" t="s">
        <v>14</v>
      </c>
      <c r="P9" s="29">
        <f>9250+Diario!P14-Diario!H19</f>
        <v>0</v>
      </c>
      <c r="Q9" s="33" t="s">
        <v>62</v>
      </c>
    </row>
    <row r="10" spans="2:17" ht="15" customHeight="1" thickBot="1" x14ac:dyDescent="0.3">
      <c r="B10" s="1">
        <v>430</v>
      </c>
      <c r="C10" s="11" t="s">
        <v>12</v>
      </c>
      <c r="D10" s="4">
        <v>122000</v>
      </c>
      <c r="E10" s="5">
        <v>700</v>
      </c>
      <c r="F10" s="2" t="s">
        <v>17</v>
      </c>
      <c r="G10" s="6">
        <v>1047160</v>
      </c>
      <c r="H10" s="26"/>
      <c r="I10" s="26"/>
      <c r="K10" s="18">
        <v>430</v>
      </c>
      <c r="L10" s="11" t="s">
        <v>12</v>
      </c>
      <c r="M10" s="19">
        <v>122000</v>
      </c>
      <c r="N10" s="20">
        <v>700</v>
      </c>
      <c r="O10" s="11" t="s">
        <v>17</v>
      </c>
      <c r="P10" s="21">
        <v>1047160</v>
      </c>
    </row>
    <row r="11" spans="2:17" ht="15" customHeight="1" thickBot="1" x14ac:dyDescent="0.3">
      <c r="B11" s="1">
        <v>440</v>
      </c>
      <c r="C11" s="11" t="s">
        <v>15</v>
      </c>
      <c r="D11" s="4">
        <v>18010</v>
      </c>
      <c r="E11" s="5">
        <v>752</v>
      </c>
      <c r="F11" s="2" t="s">
        <v>18</v>
      </c>
      <c r="G11" s="6">
        <f>31200-5600</f>
        <v>25600</v>
      </c>
      <c r="H11" s="26"/>
      <c r="I11" s="26"/>
      <c r="K11" s="18">
        <v>440</v>
      </c>
      <c r="L11" s="11" t="s">
        <v>15</v>
      </c>
      <c r="M11" s="19">
        <v>18010</v>
      </c>
      <c r="N11" s="20">
        <v>752</v>
      </c>
      <c r="O11" s="28" t="s">
        <v>18</v>
      </c>
      <c r="P11" s="29">
        <f>25600+Diario!P13</f>
        <v>27100</v>
      </c>
      <c r="Q11" s="33" t="s">
        <v>46</v>
      </c>
    </row>
    <row r="12" spans="2:17" ht="15" customHeight="1" thickBot="1" x14ac:dyDescent="0.3">
      <c r="B12" s="1">
        <v>4727</v>
      </c>
      <c r="C12" s="11" t="s">
        <v>16</v>
      </c>
      <c r="D12" s="4">
        <v>3600</v>
      </c>
      <c r="E12" s="5"/>
      <c r="F12" s="2"/>
      <c r="G12" s="6"/>
      <c r="H12" s="26"/>
      <c r="I12" s="26"/>
      <c r="K12" s="18"/>
      <c r="L12" s="11"/>
      <c r="M12" s="19"/>
      <c r="N12" s="20">
        <v>610</v>
      </c>
      <c r="O12" s="28" t="s">
        <v>44</v>
      </c>
      <c r="P12" s="29">
        <f>-Diario!H3+Diario!P8</f>
        <v>50000</v>
      </c>
      <c r="Q12" s="33" t="s">
        <v>27</v>
      </c>
    </row>
    <row r="13" spans="2:17" ht="15" customHeight="1" thickBot="1" x14ac:dyDescent="0.3">
      <c r="B13" s="1">
        <v>572</v>
      </c>
      <c r="C13" s="11" t="s">
        <v>19</v>
      </c>
      <c r="D13" s="4">
        <v>90000</v>
      </c>
      <c r="E13" s="5"/>
      <c r="F13" s="2"/>
      <c r="G13" s="6"/>
      <c r="H13" s="26"/>
      <c r="I13" s="99" t="s">
        <v>61</v>
      </c>
      <c r="J13" s="100"/>
      <c r="K13" s="18">
        <v>4727</v>
      </c>
      <c r="L13" s="28" t="s">
        <v>16</v>
      </c>
      <c r="M13" s="36">
        <f>3600+Diario!H17-Diario!P20</f>
        <v>0</v>
      </c>
      <c r="N13" s="20">
        <v>793</v>
      </c>
      <c r="O13" s="28" t="s">
        <v>36</v>
      </c>
      <c r="P13" s="29">
        <f>Diario!P6</f>
        <v>26250</v>
      </c>
      <c r="Q13" s="33" t="s">
        <v>27</v>
      </c>
    </row>
    <row r="14" spans="2:17" ht="15" customHeight="1" thickBot="1" x14ac:dyDescent="0.3">
      <c r="B14" s="1">
        <v>600</v>
      </c>
      <c r="C14" s="11" t="s">
        <v>20</v>
      </c>
      <c r="D14" s="4">
        <v>610200</v>
      </c>
      <c r="E14" s="5"/>
      <c r="F14" s="2"/>
      <c r="G14" s="6"/>
      <c r="H14" s="26"/>
      <c r="I14" s="99" t="s">
        <v>46</v>
      </c>
      <c r="J14" s="100"/>
      <c r="K14" s="35">
        <v>572</v>
      </c>
      <c r="L14" s="28" t="s">
        <v>19</v>
      </c>
      <c r="M14" s="36">
        <f>90000+Diario!H13</f>
        <v>91575</v>
      </c>
      <c r="N14" s="20">
        <v>4757</v>
      </c>
      <c r="O14" s="28" t="s">
        <v>59</v>
      </c>
      <c r="P14" s="29">
        <f>Diario!P21</f>
        <v>5425</v>
      </c>
      <c r="Q14" s="33" t="s">
        <v>57</v>
      </c>
    </row>
    <row r="15" spans="2:17" ht="15" customHeight="1" thickBot="1" x14ac:dyDescent="0.3">
      <c r="B15" s="1">
        <v>628</v>
      </c>
      <c r="C15" s="11" t="s">
        <v>21</v>
      </c>
      <c r="D15" s="4">
        <v>21000</v>
      </c>
      <c r="E15" s="5"/>
      <c r="F15" s="2"/>
      <c r="G15" s="6"/>
      <c r="H15" s="26"/>
      <c r="I15" s="99" t="s">
        <v>51</v>
      </c>
      <c r="J15" s="100"/>
      <c r="K15" s="35">
        <v>600</v>
      </c>
      <c r="L15" s="28" t="s">
        <v>20</v>
      </c>
      <c r="M15" s="36">
        <f>610200+Diario!H16</f>
        <v>616200</v>
      </c>
      <c r="N15" s="20"/>
      <c r="O15" s="11"/>
      <c r="P15" s="21"/>
    </row>
    <row r="16" spans="2:17" ht="15" customHeight="1" thickBot="1" x14ac:dyDescent="0.3">
      <c r="B16" s="1">
        <v>640</v>
      </c>
      <c r="C16" s="11" t="s">
        <v>22</v>
      </c>
      <c r="D16" s="4">
        <v>275690</v>
      </c>
      <c r="E16" s="5"/>
      <c r="F16" s="2"/>
      <c r="G16" s="6"/>
      <c r="H16" s="26"/>
      <c r="I16" s="26"/>
      <c r="K16" s="18">
        <v>628</v>
      </c>
      <c r="L16" s="11" t="s">
        <v>21</v>
      </c>
      <c r="M16" s="19">
        <v>21000</v>
      </c>
      <c r="N16" s="20"/>
      <c r="O16" s="11"/>
      <c r="P16" s="21"/>
    </row>
    <row r="17" spans="2:16" ht="15" customHeight="1" thickBot="1" x14ac:dyDescent="0.3">
      <c r="B17" s="1">
        <v>642</v>
      </c>
      <c r="C17" s="11" t="s">
        <v>23</v>
      </c>
      <c r="D17" s="4">
        <v>64800</v>
      </c>
      <c r="E17" s="5"/>
      <c r="F17" s="2"/>
      <c r="G17" s="6"/>
      <c r="H17" s="26"/>
      <c r="I17" s="26"/>
      <c r="K17" s="18">
        <v>640</v>
      </c>
      <c r="L17" s="11" t="s">
        <v>22</v>
      </c>
      <c r="M17" s="19">
        <v>275690</v>
      </c>
      <c r="N17" s="20"/>
      <c r="O17" s="11"/>
      <c r="P17" s="21"/>
    </row>
    <row r="18" spans="2:16" ht="15" customHeight="1" thickBot="1" x14ac:dyDescent="0.3">
      <c r="B18" s="7"/>
      <c r="C18" s="8" t="s">
        <v>24</v>
      </c>
      <c r="D18" s="9">
        <f>SUM(D3:D17)</f>
        <v>2053900</v>
      </c>
      <c r="E18" s="10"/>
      <c r="F18" s="8" t="s">
        <v>24</v>
      </c>
      <c r="G18" s="9">
        <f>SUM(G3:G17)</f>
        <v>2053900</v>
      </c>
      <c r="H18" s="26"/>
      <c r="I18" s="26"/>
      <c r="K18" s="18">
        <v>642</v>
      </c>
      <c r="L18" s="11" t="s">
        <v>23</v>
      </c>
      <c r="M18" s="19">
        <v>64800</v>
      </c>
      <c r="N18" s="20"/>
      <c r="O18" s="11"/>
      <c r="P18" s="21"/>
    </row>
    <row r="19" spans="2:16" ht="15" customHeight="1" thickTop="1" thickBot="1" x14ac:dyDescent="0.3">
      <c r="H19" s="27"/>
      <c r="I19" s="99" t="s">
        <v>27</v>
      </c>
      <c r="J19" s="100"/>
      <c r="K19" s="35">
        <v>693</v>
      </c>
      <c r="L19" s="28" t="s">
        <v>45</v>
      </c>
      <c r="M19" s="36">
        <f>Diario!H10</f>
        <v>60000</v>
      </c>
      <c r="N19" s="20"/>
      <c r="O19" s="11"/>
      <c r="P19" s="21"/>
    </row>
    <row r="20" spans="2:16" ht="16.5" thickTop="1" thickBot="1" x14ac:dyDescent="0.3">
      <c r="C20" s="13" t="s">
        <v>25</v>
      </c>
      <c r="D20" s="106">
        <f>D18-G18</f>
        <v>0</v>
      </c>
      <c r="E20" s="106"/>
      <c r="I20" s="99" t="s">
        <v>63</v>
      </c>
      <c r="J20" s="100"/>
      <c r="K20" s="35">
        <v>680</v>
      </c>
      <c r="L20" s="28" t="s">
        <v>69</v>
      </c>
      <c r="M20" s="36">
        <f>Diario!H23</f>
        <v>3800</v>
      </c>
      <c r="N20" s="20"/>
      <c r="O20" s="11"/>
      <c r="P20" s="21"/>
    </row>
    <row r="21" spans="2:16" ht="15.75" thickBot="1" x14ac:dyDescent="0.3">
      <c r="I21" s="99" t="s">
        <v>63</v>
      </c>
      <c r="J21" s="100"/>
      <c r="K21" s="35">
        <v>681</v>
      </c>
      <c r="L21" s="28" t="s">
        <v>73</v>
      </c>
      <c r="M21" s="36">
        <f>Diario!F28</f>
        <v>43560</v>
      </c>
      <c r="N21" s="20"/>
      <c r="O21" s="11"/>
      <c r="P21" s="21"/>
    </row>
    <row r="22" spans="2:16" ht="15.75" thickBot="1" x14ac:dyDescent="0.3">
      <c r="K22" s="22"/>
      <c r="L22" s="12" t="s">
        <v>24</v>
      </c>
      <c r="M22" s="23">
        <f>SUM(M3:M21)</f>
        <v>2215235</v>
      </c>
      <c r="N22" s="24"/>
      <c r="O22" s="12" t="s">
        <v>24</v>
      </c>
      <c r="P22" s="23">
        <f>SUM(P3:P21)</f>
        <v>2215235</v>
      </c>
    </row>
    <row r="23" spans="2:16" ht="15.75" thickTop="1" x14ac:dyDescent="0.25">
      <c r="L23" s="13" t="s">
        <v>25</v>
      </c>
      <c r="M23" s="3">
        <f>M22-P22</f>
        <v>0</v>
      </c>
    </row>
  </sheetData>
  <mergeCells count="12">
    <mergeCell ref="K2:M2"/>
    <mergeCell ref="N2:P2"/>
    <mergeCell ref="I9:J9"/>
    <mergeCell ref="I19:J19"/>
    <mergeCell ref="I14:J14"/>
    <mergeCell ref="I15:J15"/>
    <mergeCell ref="I13:J13"/>
    <mergeCell ref="I20:J20"/>
    <mergeCell ref="I21:J21"/>
    <mergeCell ref="B2:D2"/>
    <mergeCell ref="E2:G2"/>
    <mergeCell ref="D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2"/>
  <sheetViews>
    <sheetView topLeftCell="A13" zoomScale="90" zoomScaleNormal="90" workbookViewId="0">
      <selection activeCell="H35" sqref="H35"/>
    </sheetView>
  </sheetViews>
  <sheetFormatPr baseColWidth="10" defaultRowHeight="15" x14ac:dyDescent="0.25"/>
  <cols>
    <col min="8" max="8" width="10.140625" customWidth="1"/>
    <col min="9" max="9" width="7" customWidth="1"/>
    <col min="10" max="10" width="5.85546875" customWidth="1"/>
    <col min="11" max="11" width="11.7109375" customWidth="1"/>
    <col min="12" max="12" width="2.7109375" customWidth="1"/>
    <col min="13" max="13" width="5.7109375" customWidth="1"/>
    <col min="14" max="14" width="14.7109375" customWidth="1"/>
  </cols>
  <sheetData>
    <row r="2" spans="8:16" x14ac:dyDescent="0.25">
      <c r="H2" t="s">
        <v>39</v>
      </c>
      <c r="I2" t="s">
        <v>41</v>
      </c>
    </row>
    <row r="3" spans="8:16" x14ac:dyDescent="0.25">
      <c r="H3" s="3">
        <v>250000</v>
      </c>
      <c r="I3" s="14" t="s">
        <v>31</v>
      </c>
      <c r="J3" t="s">
        <v>28</v>
      </c>
      <c r="L3" t="s">
        <v>29</v>
      </c>
      <c r="M3" s="14" t="s">
        <v>32</v>
      </c>
      <c r="N3" t="s">
        <v>30</v>
      </c>
      <c r="P3" s="3">
        <v>250000</v>
      </c>
    </row>
    <row r="4" spans="8:16" x14ac:dyDescent="0.25">
      <c r="I4" t="s">
        <v>41</v>
      </c>
    </row>
    <row r="5" spans="8:16" x14ac:dyDescent="0.25">
      <c r="H5" s="3">
        <v>26250</v>
      </c>
      <c r="I5" s="14" t="s">
        <v>34</v>
      </c>
      <c r="J5" t="s">
        <v>33</v>
      </c>
    </row>
    <row r="6" spans="8:16" x14ac:dyDescent="0.25">
      <c r="L6" t="s">
        <v>29</v>
      </c>
      <c r="M6" s="14" t="s">
        <v>35</v>
      </c>
      <c r="N6" t="s">
        <v>36</v>
      </c>
      <c r="P6" s="3">
        <v>26250</v>
      </c>
    </row>
    <row r="7" spans="8:16" x14ac:dyDescent="0.25">
      <c r="H7" t="s">
        <v>40</v>
      </c>
      <c r="I7" t="s">
        <v>41</v>
      </c>
    </row>
    <row r="8" spans="8:16" x14ac:dyDescent="0.25">
      <c r="H8" s="3">
        <v>300000</v>
      </c>
      <c r="I8" s="14" t="s">
        <v>32</v>
      </c>
      <c r="J8" t="s">
        <v>30</v>
      </c>
      <c r="L8" t="s">
        <v>29</v>
      </c>
      <c r="M8" s="14" t="s">
        <v>31</v>
      </c>
      <c r="N8" t="s">
        <v>28</v>
      </c>
      <c r="P8" s="3">
        <v>300000</v>
      </c>
    </row>
    <row r="9" spans="8:16" x14ac:dyDescent="0.25">
      <c r="I9" t="s">
        <v>41</v>
      </c>
    </row>
    <row r="10" spans="8:16" x14ac:dyDescent="0.25">
      <c r="H10" s="3">
        <f>0.2*H8</f>
        <v>60000</v>
      </c>
      <c r="I10" s="14" t="s">
        <v>42</v>
      </c>
      <c r="J10" t="s">
        <v>43</v>
      </c>
    </row>
    <row r="11" spans="8:16" x14ac:dyDescent="0.25">
      <c r="L11" t="s">
        <v>29</v>
      </c>
      <c r="M11" s="14" t="s">
        <v>34</v>
      </c>
      <c r="N11" t="s">
        <v>33</v>
      </c>
      <c r="P11" s="3">
        <f>H10</f>
        <v>60000</v>
      </c>
    </row>
    <row r="12" spans="8:16" x14ac:dyDescent="0.25">
      <c r="H12" t="s">
        <v>46</v>
      </c>
      <c r="I12" t="s">
        <v>41</v>
      </c>
    </row>
    <row r="13" spans="8:16" x14ac:dyDescent="0.25">
      <c r="H13" s="3">
        <f>P13+P14</f>
        <v>1575</v>
      </c>
      <c r="I13" s="14" t="s">
        <v>49</v>
      </c>
      <c r="J13" t="s">
        <v>50</v>
      </c>
      <c r="L13" t="s">
        <v>29</v>
      </c>
      <c r="M13" s="14" t="s">
        <v>47</v>
      </c>
      <c r="N13" t="s">
        <v>48</v>
      </c>
      <c r="P13" s="3">
        <v>1500</v>
      </c>
    </row>
    <row r="14" spans="8:16" x14ac:dyDescent="0.25">
      <c r="M14" s="14" t="s">
        <v>58</v>
      </c>
      <c r="N14" t="s">
        <v>14</v>
      </c>
      <c r="P14">
        <f>0.05*P13</f>
        <v>75</v>
      </c>
    </row>
    <row r="15" spans="8:16" x14ac:dyDescent="0.25">
      <c r="H15" t="s">
        <v>51</v>
      </c>
      <c r="I15" t="s">
        <v>41</v>
      </c>
    </row>
    <row r="16" spans="8:16" x14ac:dyDescent="0.25">
      <c r="H16">
        <v>6000</v>
      </c>
      <c r="I16" s="14" t="s">
        <v>52</v>
      </c>
      <c r="J16" t="s">
        <v>53</v>
      </c>
    </row>
    <row r="17" spans="1:16" x14ac:dyDescent="0.25">
      <c r="H17">
        <f>H16*0.05</f>
        <v>300</v>
      </c>
      <c r="I17" s="14" t="s">
        <v>56</v>
      </c>
      <c r="J17" t="s">
        <v>16</v>
      </c>
      <c r="L17" t="s">
        <v>29</v>
      </c>
      <c r="M17" s="14" t="s">
        <v>54</v>
      </c>
      <c r="N17" t="s">
        <v>55</v>
      </c>
      <c r="P17">
        <f>H16+H17</f>
        <v>6300</v>
      </c>
    </row>
    <row r="18" spans="1:16" x14ac:dyDescent="0.25">
      <c r="H18" t="s">
        <v>57</v>
      </c>
      <c r="I18" t="s">
        <v>41</v>
      </c>
    </row>
    <row r="19" spans="1:16" x14ac:dyDescent="0.25">
      <c r="H19">
        <v>9325</v>
      </c>
      <c r="I19" s="14" t="s">
        <v>58</v>
      </c>
      <c r="J19" t="s">
        <v>14</v>
      </c>
    </row>
    <row r="20" spans="1:16" x14ac:dyDescent="0.25">
      <c r="L20" t="s">
        <v>29</v>
      </c>
      <c r="M20" s="37" t="s">
        <v>56</v>
      </c>
      <c r="N20" t="s">
        <v>16</v>
      </c>
      <c r="P20">
        <v>3900</v>
      </c>
    </row>
    <row r="21" spans="1:16" x14ac:dyDescent="0.25">
      <c r="M21" s="37" t="s">
        <v>60</v>
      </c>
      <c r="N21" t="s">
        <v>59</v>
      </c>
      <c r="P21">
        <f>H19-P20</f>
        <v>5425</v>
      </c>
    </row>
    <row r="22" spans="1:16" x14ac:dyDescent="0.25">
      <c r="H22" t="s">
        <v>63</v>
      </c>
      <c r="I22" t="s">
        <v>41</v>
      </c>
    </row>
    <row r="23" spans="1:16" x14ac:dyDescent="0.25">
      <c r="H23" s="3">
        <f>F26</f>
        <v>3800</v>
      </c>
      <c r="I23" s="14" t="s">
        <v>67</v>
      </c>
      <c r="J23" t="s">
        <v>69</v>
      </c>
      <c r="L23" t="s">
        <v>29</v>
      </c>
      <c r="M23" s="37" t="s">
        <v>68</v>
      </c>
      <c r="N23" t="s">
        <v>70</v>
      </c>
      <c r="P23" s="3">
        <f>F26</f>
        <v>3800</v>
      </c>
    </row>
    <row r="24" spans="1:16" x14ac:dyDescent="0.25">
      <c r="I24" t="s">
        <v>41</v>
      </c>
    </row>
    <row r="25" spans="1:16" x14ac:dyDescent="0.25">
      <c r="A25" s="38" t="s">
        <v>64</v>
      </c>
      <c r="H25" s="3">
        <f>F28</f>
        <v>43560</v>
      </c>
      <c r="I25" s="14" t="s">
        <v>71</v>
      </c>
      <c r="J25" t="s">
        <v>73</v>
      </c>
      <c r="L25" t="s">
        <v>29</v>
      </c>
      <c r="M25" s="37" t="s">
        <v>72</v>
      </c>
      <c r="N25" t="s">
        <v>74</v>
      </c>
      <c r="P25" s="3">
        <f>H25</f>
        <v>43560</v>
      </c>
    </row>
    <row r="26" spans="1:16" x14ac:dyDescent="0.25">
      <c r="A26" t="s">
        <v>65</v>
      </c>
      <c r="C26" s="39">
        <v>0.2</v>
      </c>
      <c r="F26" s="42">
        <v>3800</v>
      </c>
    </row>
    <row r="27" spans="1:16" x14ac:dyDescent="0.25">
      <c r="A27" s="40">
        <f>'Sumas y Saldos'!K3</f>
        <v>205</v>
      </c>
      <c r="B27" s="41" t="str">
        <f>'Sumas y Saldos'!L3</f>
        <v>Aplicaciones informáticas</v>
      </c>
      <c r="C27" s="41"/>
      <c r="D27" s="3">
        <f>'Sumas y Saldos'!M3</f>
        <v>19000</v>
      </c>
      <c r="E27" s="3">
        <f>C26*D27</f>
        <v>3800</v>
      </c>
    </row>
    <row r="28" spans="1:16" x14ac:dyDescent="0.25">
      <c r="A28" t="s">
        <v>66</v>
      </c>
      <c r="C28" s="39">
        <v>0.1</v>
      </c>
      <c r="F28" s="42">
        <f>SUM(E29:E32)</f>
        <v>43560</v>
      </c>
    </row>
    <row r="29" spans="1:16" x14ac:dyDescent="0.25">
      <c r="A29">
        <f>'Sumas y Saldos'!K5</f>
        <v>211</v>
      </c>
      <c r="B29" t="str">
        <f>'Sumas y Saldos'!L5</f>
        <v>Construcciones</v>
      </c>
      <c r="D29" s="3">
        <f>'Sumas y Saldos'!M5</f>
        <v>288600</v>
      </c>
      <c r="E29" s="3">
        <f>$C$28*D29</f>
        <v>28860</v>
      </c>
    </row>
    <row r="30" spans="1:16" x14ac:dyDescent="0.25">
      <c r="A30">
        <f>'Sumas y Saldos'!K6</f>
        <v>216</v>
      </c>
      <c r="B30" t="str">
        <f>'Sumas y Saldos'!L6</f>
        <v>Mobiliario</v>
      </c>
      <c r="D30" s="3">
        <f>'Sumas y Saldos'!M6</f>
        <v>54000</v>
      </c>
      <c r="E30" s="3">
        <f t="shared" ref="E30:E32" si="0">$C$28*D30</f>
        <v>5400</v>
      </c>
    </row>
    <row r="31" spans="1:16" x14ac:dyDescent="0.25">
      <c r="A31">
        <f>'Sumas y Saldos'!K7</f>
        <v>217</v>
      </c>
      <c r="B31" t="str">
        <f>'Sumas y Saldos'!L7</f>
        <v>Ordenadores</v>
      </c>
      <c r="D31" s="3">
        <f>'Sumas y Saldos'!M7</f>
        <v>33000</v>
      </c>
      <c r="E31" s="3">
        <f t="shared" si="0"/>
        <v>3300</v>
      </c>
    </row>
    <row r="32" spans="1:16" x14ac:dyDescent="0.25">
      <c r="A32">
        <f>'Sumas y Saldos'!K8</f>
        <v>218</v>
      </c>
      <c r="B32" t="str">
        <f>'Sumas y Saldos'!L8</f>
        <v>Elementos de transporte</v>
      </c>
      <c r="D32" s="3">
        <f>'Sumas y Saldos'!M8</f>
        <v>60000</v>
      </c>
      <c r="E32" s="3">
        <f t="shared" si="0"/>
        <v>6000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6" zoomScale="90" zoomScaleNormal="90" workbookViewId="0">
      <selection activeCell="K14" sqref="K14"/>
    </sheetView>
  </sheetViews>
  <sheetFormatPr baseColWidth="10" defaultRowHeight="15" x14ac:dyDescent="0.25"/>
  <cols>
    <col min="4" max="4" width="26.7109375" customWidth="1"/>
    <col min="5" max="5" width="7.28515625" customWidth="1"/>
    <col min="6" max="6" width="11" customWidth="1"/>
    <col min="7" max="7" width="7.5703125" customWidth="1"/>
  </cols>
  <sheetData>
    <row r="1" spans="1:7" x14ac:dyDescent="0.25">
      <c r="A1" s="127" t="s">
        <v>205</v>
      </c>
      <c r="B1" s="128"/>
      <c r="C1" s="128"/>
      <c r="D1" s="128"/>
      <c r="E1" s="128"/>
      <c r="F1" s="128"/>
      <c r="G1" s="128"/>
    </row>
    <row r="2" spans="1:7" x14ac:dyDescent="0.25">
      <c r="A2" s="129" t="s">
        <v>75</v>
      </c>
      <c r="B2" s="129"/>
      <c r="C2" s="129"/>
      <c r="D2" s="129"/>
      <c r="E2" s="129"/>
      <c r="F2" s="129"/>
      <c r="G2" s="129"/>
    </row>
    <row r="3" spans="1:7" x14ac:dyDescent="0.25">
      <c r="A3" s="130" t="s">
        <v>76</v>
      </c>
      <c r="B3" s="131"/>
      <c r="C3" s="134"/>
      <c r="D3" s="135"/>
      <c r="E3" s="138" t="s">
        <v>77</v>
      </c>
      <c r="F3" s="140" t="s">
        <v>78</v>
      </c>
      <c r="G3" s="141"/>
    </row>
    <row r="4" spans="1:7" x14ac:dyDescent="0.25">
      <c r="A4" s="132"/>
      <c r="B4" s="133"/>
      <c r="C4" s="136"/>
      <c r="D4" s="137"/>
      <c r="E4" s="139"/>
      <c r="F4" s="43" t="s">
        <v>79</v>
      </c>
      <c r="G4" s="44" t="s">
        <v>80</v>
      </c>
    </row>
    <row r="5" spans="1:7" x14ac:dyDescent="0.25">
      <c r="A5" s="109" t="s">
        <v>81</v>
      </c>
      <c r="B5" s="110"/>
      <c r="C5" s="115" t="s">
        <v>82</v>
      </c>
      <c r="D5" s="116"/>
      <c r="E5" s="45"/>
      <c r="F5" s="123">
        <f>'Sumas y Saldos'!P10</f>
        <v>1047160</v>
      </c>
      <c r="G5" s="45"/>
    </row>
    <row r="6" spans="1:7" x14ac:dyDescent="0.25">
      <c r="A6" s="113"/>
      <c r="B6" s="114"/>
      <c r="C6" s="119"/>
      <c r="D6" s="120"/>
      <c r="E6" s="46"/>
      <c r="F6" s="125"/>
      <c r="G6" s="46"/>
    </row>
    <row r="7" spans="1:7" ht="15" customHeight="1" x14ac:dyDescent="0.25">
      <c r="A7" s="109" t="s">
        <v>83</v>
      </c>
      <c r="B7" s="110"/>
      <c r="C7" s="142" t="s">
        <v>84</v>
      </c>
      <c r="D7" s="143"/>
      <c r="E7" s="121"/>
      <c r="F7" s="123">
        <f>'Sumas y Saldos'!P13-'Sumas y Saldos'!M19</f>
        <v>-33750</v>
      </c>
      <c r="G7" s="121"/>
    </row>
    <row r="8" spans="1:7" ht="15" customHeight="1" x14ac:dyDescent="0.25">
      <c r="A8" s="113"/>
      <c r="B8" s="114"/>
      <c r="C8" s="144"/>
      <c r="D8" s="145"/>
      <c r="E8" s="122"/>
      <c r="F8" s="124"/>
      <c r="G8" s="122"/>
    </row>
    <row r="9" spans="1:7" x14ac:dyDescent="0.25">
      <c r="A9" s="108">
        <v>73</v>
      </c>
      <c r="B9" s="108"/>
      <c r="C9" s="47" t="s">
        <v>85</v>
      </c>
      <c r="D9" s="48"/>
      <c r="E9" s="49"/>
      <c r="F9" s="85"/>
      <c r="G9" s="49"/>
    </row>
    <row r="10" spans="1:7" ht="15" customHeight="1" x14ac:dyDescent="0.25">
      <c r="A10" s="109" t="s">
        <v>86</v>
      </c>
      <c r="B10" s="110"/>
      <c r="C10" s="115" t="s">
        <v>87</v>
      </c>
      <c r="D10" s="116"/>
      <c r="E10" s="45"/>
      <c r="F10" s="123">
        <f>'Sumas y Saldos'!M15-'Sumas y Saldos'!P12</f>
        <v>566200</v>
      </c>
      <c r="G10" s="45"/>
    </row>
    <row r="11" spans="1:7" x14ac:dyDescent="0.25">
      <c r="A11" s="111"/>
      <c r="B11" s="112"/>
      <c r="C11" s="117"/>
      <c r="D11" s="118"/>
      <c r="E11" s="50"/>
      <c r="F11" s="126"/>
      <c r="G11" s="50"/>
    </row>
    <row r="12" spans="1:7" x14ac:dyDescent="0.25">
      <c r="A12" s="113"/>
      <c r="B12" s="114"/>
      <c r="C12" s="119"/>
      <c r="D12" s="120"/>
      <c r="E12" s="46"/>
      <c r="F12" s="125"/>
      <c r="G12" s="46"/>
    </row>
    <row r="13" spans="1:7" x14ac:dyDescent="0.25">
      <c r="A13" s="108" t="s">
        <v>88</v>
      </c>
      <c r="B13" s="108"/>
      <c r="C13" s="47" t="s">
        <v>203</v>
      </c>
      <c r="D13" s="48"/>
      <c r="E13" s="49"/>
      <c r="F13" s="86">
        <f>'Sumas y Saldos'!P11</f>
        <v>27100</v>
      </c>
      <c r="G13" s="49"/>
    </row>
    <row r="14" spans="1:7" x14ac:dyDescent="0.25">
      <c r="A14" s="108" t="s">
        <v>89</v>
      </c>
      <c r="B14" s="108"/>
      <c r="C14" s="47" t="s">
        <v>90</v>
      </c>
      <c r="D14" s="48"/>
      <c r="E14" s="49"/>
      <c r="F14" s="86">
        <f>'Sumas y Saldos'!M17+'Sumas y Saldos'!M18</f>
        <v>340490</v>
      </c>
      <c r="G14" s="49"/>
    </row>
    <row r="15" spans="1:7" ht="15" customHeight="1" x14ac:dyDescent="0.25">
      <c r="A15" s="109" t="s">
        <v>91</v>
      </c>
      <c r="B15" s="110"/>
      <c r="C15" s="115" t="s">
        <v>92</v>
      </c>
      <c r="D15" s="116"/>
      <c r="E15" s="45"/>
      <c r="F15" s="123">
        <f>'Sumas y Saldos'!$M$16</f>
        <v>21000</v>
      </c>
      <c r="G15" s="45"/>
    </row>
    <row r="16" spans="1:7" x14ac:dyDescent="0.25">
      <c r="A16" s="113"/>
      <c r="B16" s="114"/>
      <c r="C16" s="119"/>
      <c r="D16" s="120"/>
      <c r="E16" s="46"/>
      <c r="F16" s="125"/>
      <c r="G16" s="46"/>
    </row>
    <row r="17" spans="1:7" x14ac:dyDescent="0.25">
      <c r="A17" s="108" t="s">
        <v>93</v>
      </c>
      <c r="B17" s="108"/>
      <c r="C17" s="47" t="s">
        <v>94</v>
      </c>
      <c r="D17" s="48"/>
      <c r="E17" s="49"/>
      <c r="F17" s="86">
        <f>'Sumas y Saldos'!$M$20+'Sumas y Saldos'!$M$21</f>
        <v>47360</v>
      </c>
      <c r="G17" s="49"/>
    </row>
    <row r="18" spans="1:7" ht="15" customHeight="1" x14ac:dyDescent="0.25">
      <c r="A18" s="109">
        <v>746</v>
      </c>
      <c r="B18" s="110"/>
      <c r="C18" s="115" t="s">
        <v>95</v>
      </c>
      <c r="D18" s="116"/>
      <c r="E18" s="45"/>
      <c r="F18" s="87"/>
      <c r="G18" s="45"/>
    </row>
    <row r="19" spans="1:7" x14ac:dyDescent="0.25">
      <c r="A19" s="113"/>
      <c r="B19" s="114"/>
      <c r="C19" s="119"/>
      <c r="D19" s="120"/>
      <c r="E19" s="46"/>
      <c r="F19" s="88"/>
      <c r="G19" s="46"/>
    </row>
    <row r="20" spans="1:7" x14ac:dyDescent="0.25">
      <c r="A20" s="108" t="s">
        <v>96</v>
      </c>
      <c r="B20" s="108"/>
      <c r="C20" s="47" t="s">
        <v>97</v>
      </c>
      <c r="D20" s="49"/>
      <c r="E20" s="49"/>
      <c r="F20" s="85"/>
      <c r="G20" s="49"/>
    </row>
    <row r="21" spans="1:7" ht="15" customHeight="1" x14ac:dyDescent="0.25">
      <c r="A21" s="109" t="s">
        <v>98</v>
      </c>
      <c r="B21" s="110"/>
      <c r="C21" s="115" t="s">
        <v>99</v>
      </c>
      <c r="D21" s="116"/>
      <c r="E21" s="45"/>
      <c r="F21" s="87"/>
      <c r="G21" s="45"/>
    </row>
    <row r="22" spans="1:7" x14ac:dyDescent="0.25">
      <c r="A22" s="113"/>
      <c r="B22" s="114"/>
      <c r="C22" s="119"/>
      <c r="D22" s="120"/>
      <c r="E22" s="46"/>
      <c r="F22" s="88"/>
      <c r="G22" s="46"/>
    </row>
    <row r="23" spans="1:7" x14ac:dyDescent="0.25">
      <c r="A23" s="107" t="s">
        <v>100</v>
      </c>
      <c r="B23" s="107"/>
      <c r="C23" s="107"/>
      <c r="D23" s="107"/>
      <c r="E23" s="51"/>
      <c r="F23" s="89">
        <f>F5+F7+F9-F10+F13-F14-F15-F17</f>
        <v>65460</v>
      </c>
      <c r="G23" s="52"/>
    </row>
    <row r="24" spans="1:7" ht="15" customHeight="1" x14ac:dyDescent="0.25">
      <c r="A24" s="108" t="s">
        <v>101</v>
      </c>
      <c r="B24" s="108"/>
      <c r="C24" s="47" t="s">
        <v>102</v>
      </c>
      <c r="D24" s="48"/>
      <c r="E24" s="49"/>
      <c r="F24" s="49"/>
      <c r="G24" s="49"/>
    </row>
    <row r="25" spans="1:7" ht="15" customHeight="1" x14ac:dyDescent="0.25">
      <c r="A25" s="108" t="s">
        <v>103</v>
      </c>
      <c r="B25" s="108"/>
      <c r="C25" s="47" t="s">
        <v>104</v>
      </c>
      <c r="D25" s="48"/>
      <c r="E25" s="49"/>
      <c r="F25" s="49"/>
      <c r="G25" s="49"/>
    </row>
    <row r="26" spans="1:7" ht="15" customHeight="1" x14ac:dyDescent="0.25">
      <c r="A26" s="109" t="s">
        <v>105</v>
      </c>
      <c r="B26" s="110"/>
      <c r="C26" s="115" t="s">
        <v>106</v>
      </c>
      <c r="D26" s="116"/>
      <c r="E26" s="45"/>
      <c r="F26" s="45"/>
      <c r="G26" s="45"/>
    </row>
    <row r="27" spans="1:7" x14ac:dyDescent="0.25">
      <c r="A27" s="113"/>
      <c r="B27" s="114"/>
      <c r="C27" s="119"/>
      <c r="D27" s="120"/>
      <c r="E27" s="46"/>
      <c r="F27" s="46"/>
      <c r="G27" s="46"/>
    </row>
    <row r="28" spans="1:7" x14ac:dyDescent="0.25">
      <c r="A28" s="108" t="s">
        <v>107</v>
      </c>
      <c r="B28" s="108"/>
      <c r="C28" s="47" t="s">
        <v>108</v>
      </c>
      <c r="D28" s="48"/>
      <c r="E28" s="49"/>
      <c r="F28" s="49"/>
      <c r="G28" s="49"/>
    </row>
    <row r="29" spans="1:7" ht="15" customHeight="1" x14ac:dyDescent="0.25">
      <c r="A29" s="109" t="s">
        <v>109</v>
      </c>
      <c r="B29" s="110"/>
      <c r="C29" s="115" t="s">
        <v>110</v>
      </c>
      <c r="D29" s="116"/>
      <c r="E29" s="45"/>
      <c r="F29" s="45"/>
      <c r="G29" s="45"/>
    </row>
    <row r="30" spans="1:7" x14ac:dyDescent="0.25">
      <c r="A30" s="111"/>
      <c r="B30" s="112"/>
      <c r="C30" s="117"/>
      <c r="D30" s="118"/>
      <c r="E30" s="50"/>
      <c r="F30" s="50"/>
      <c r="G30" s="50"/>
    </row>
    <row r="31" spans="1:7" x14ac:dyDescent="0.25">
      <c r="A31" s="113"/>
      <c r="B31" s="114"/>
      <c r="C31" s="119"/>
      <c r="D31" s="120"/>
      <c r="E31" s="46"/>
      <c r="F31" s="46"/>
      <c r="G31" s="46"/>
    </row>
    <row r="32" spans="1:7" x14ac:dyDescent="0.25">
      <c r="A32" s="107" t="s">
        <v>111</v>
      </c>
      <c r="B32" s="107"/>
      <c r="C32" s="107"/>
      <c r="D32" s="107"/>
      <c r="E32" s="51"/>
      <c r="F32" s="51">
        <f>F24+F25+F26+F28+F29</f>
        <v>0</v>
      </c>
      <c r="G32" s="52"/>
    </row>
    <row r="33" spans="1:7" x14ac:dyDescent="0.25">
      <c r="A33" s="107" t="s">
        <v>112</v>
      </c>
      <c r="B33" s="107"/>
      <c r="C33" s="107"/>
      <c r="D33" s="107"/>
      <c r="E33" s="51"/>
      <c r="F33" s="51"/>
      <c r="G33" s="52"/>
    </row>
    <row r="34" spans="1:7" ht="15" customHeight="1" x14ac:dyDescent="0.25">
      <c r="A34" s="108" t="s">
        <v>113</v>
      </c>
      <c r="B34" s="108"/>
      <c r="C34" s="47" t="s">
        <v>114</v>
      </c>
      <c r="D34" s="48"/>
      <c r="E34" s="49"/>
      <c r="F34" s="90">
        <f>0</f>
        <v>0</v>
      </c>
      <c r="G34" s="49"/>
    </row>
    <row r="35" spans="1:7" x14ac:dyDescent="0.25">
      <c r="A35" s="107" t="s">
        <v>115</v>
      </c>
      <c r="B35" s="107"/>
      <c r="C35" s="107"/>
      <c r="D35" s="107"/>
      <c r="E35" s="51"/>
      <c r="F35" s="91">
        <f>F23+F32+F34</f>
        <v>65460</v>
      </c>
      <c r="G35" s="52"/>
    </row>
    <row r="37" spans="1:7" x14ac:dyDescent="0.25">
      <c r="C37" s="53"/>
    </row>
  </sheetData>
  <mergeCells count="41">
    <mergeCell ref="F5:F6"/>
    <mergeCell ref="F10:F12"/>
    <mergeCell ref="F15:F16"/>
    <mergeCell ref="A1:G1"/>
    <mergeCell ref="A2:G2"/>
    <mergeCell ref="A3:B4"/>
    <mergeCell ref="C3:D4"/>
    <mergeCell ref="E3:E4"/>
    <mergeCell ref="F3:G3"/>
    <mergeCell ref="A14:B14"/>
    <mergeCell ref="A5:B6"/>
    <mergeCell ref="C5:D6"/>
    <mergeCell ref="A7:B8"/>
    <mergeCell ref="C7:D8"/>
    <mergeCell ref="G7:G8"/>
    <mergeCell ref="A9:B9"/>
    <mergeCell ref="A10:B12"/>
    <mergeCell ref="C10:D12"/>
    <mergeCell ref="A13:B13"/>
    <mergeCell ref="E7:E8"/>
    <mergeCell ref="F7:F8"/>
    <mergeCell ref="A26:B27"/>
    <mergeCell ref="C26:D27"/>
    <mergeCell ref="A15:B16"/>
    <mergeCell ref="C15:D16"/>
    <mergeCell ref="A17:B17"/>
    <mergeCell ref="A18:B19"/>
    <mergeCell ref="C18:D19"/>
    <mergeCell ref="A20:B20"/>
    <mergeCell ref="A21:B22"/>
    <mergeCell ref="C21:D22"/>
    <mergeCell ref="A23:D23"/>
    <mergeCell ref="A24:B24"/>
    <mergeCell ref="A25:B25"/>
    <mergeCell ref="A35:D35"/>
    <mergeCell ref="A28:B28"/>
    <mergeCell ref="A29:B31"/>
    <mergeCell ref="C29:D31"/>
    <mergeCell ref="A32:D32"/>
    <mergeCell ref="A33:D33"/>
    <mergeCell ref="A34:B3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RowColHeaders="0" tabSelected="1" topLeftCell="A26" zoomScaleNormal="100" workbookViewId="0">
      <selection activeCell="D38" sqref="D38:E38"/>
    </sheetView>
  </sheetViews>
  <sheetFormatPr baseColWidth="10" defaultRowHeight="15" x14ac:dyDescent="0.25"/>
  <cols>
    <col min="2" max="2" width="14.85546875" customWidth="1"/>
    <col min="3" max="3" width="26.28515625" customWidth="1"/>
    <col min="4" max="4" width="10.42578125" customWidth="1"/>
    <col min="5" max="5" width="10.5703125" customWidth="1"/>
    <col min="6" max="6" width="5.85546875" customWidth="1"/>
    <col min="7" max="7" width="2.7109375" customWidth="1"/>
    <col min="9" max="9" width="14.85546875" customWidth="1"/>
    <col min="10" max="10" width="28.140625" customWidth="1"/>
    <col min="11" max="11" width="12.7109375" customWidth="1"/>
    <col min="12" max="12" width="13.42578125" customWidth="1"/>
    <col min="13" max="13" width="13.5703125" customWidth="1"/>
  </cols>
  <sheetData>
    <row r="1" spans="1:13" x14ac:dyDescent="0.25">
      <c r="A1" s="130" t="s">
        <v>76</v>
      </c>
      <c r="B1" s="131"/>
      <c r="C1" s="183" t="s">
        <v>116</v>
      </c>
      <c r="D1" s="177" t="s">
        <v>117</v>
      </c>
      <c r="E1" s="177" t="s">
        <v>118</v>
      </c>
      <c r="F1" s="177" t="s">
        <v>119</v>
      </c>
      <c r="H1" s="130" t="s">
        <v>76</v>
      </c>
      <c r="I1" s="131"/>
      <c r="J1" s="183" t="s">
        <v>149</v>
      </c>
      <c r="K1" s="177" t="s">
        <v>117</v>
      </c>
      <c r="L1" s="177" t="s">
        <v>118</v>
      </c>
      <c r="M1" s="177" t="s">
        <v>119</v>
      </c>
    </row>
    <row r="2" spans="1:13" x14ac:dyDescent="0.25">
      <c r="A2" s="132"/>
      <c r="B2" s="133"/>
      <c r="C2" s="184"/>
      <c r="D2" s="178"/>
      <c r="E2" s="178"/>
      <c r="F2" s="178"/>
      <c r="H2" s="132"/>
      <c r="I2" s="133"/>
      <c r="J2" s="184"/>
      <c r="K2" s="178"/>
      <c r="L2" s="178"/>
      <c r="M2" s="178"/>
    </row>
    <row r="3" spans="1:13" ht="15.75" x14ac:dyDescent="0.25">
      <c r="A3" s="54"/>
      <c r="B3" s="55"/>
      <c r="C3" s="56" t="s">
        <v>120</v>
      </c>
      <c r="D3" s="55"/>
      <c r="E3" s="94">
        <f>E4+E5</f>
        <v>391940</v>
      </c>
      <c r="F3" s="57"/>
      <c r="H3" s="54"/>
      <c r="I3" s="55"/>
      <c r="J3" s="56" t="s">
        <v>150</v>
      </c>
      <c r="K3" s="55"/>
      <c r="L3" s="98">
        <f>L4</f>
        <v>765460</v>
      </c>
      <c r="M3" s="57"/>
    </row>
    <row r="4" spans="1:13" x14ac:dyDescent="0.25">
      <c r="A4" s="186" t="s">
        <v>121</v>
      </c>
      <c r="B4" s="187"/>
      <c r="C4" s="47" t="s">
        <v>122</v>
      </c>
      <c r="D4" s="49"/>
      <c r="E4" s="84">
        <f>'Sumas y Saldos'!M3-'Sumas y Saldos'!P4</f>
        <v>7200</v>
      </c>
      <c r="F4" s="49"/>
      <c r="H4" s="68"/>
      <c r="I4" s="69"/>
      <c r="J4" s="69" t="s">
        <v>151</v>
      </c>
      <c r="K4" s="69"/>
      <c r="L4" s="97">
        <f>L5+L14</f>
        <v>765460</v>
      </c>
      <c r="M4" s="70"/>
    </row>
    <row r="5" spans="1:13" x14ac:dyDescent="0.25">
      <c r="A5" s="186" t="s">
        <v>123</v>
      </c>
      <c r="B5" s="187"/>
      <c r="C5" s="47" t="s">
        <v>124</v>
      </c>
      <c r="D5" s="49"/>
      <c r="E5" s="84">
        <f>'Sumas y Saldos'!M4+'Sumas y Saldos'!M5+'Sumas y Saldos'!M6+'Sumas y Saldos'!M7+'Sumas y Saldos'!M8-'Sumas y Saldos'!P5</f>
        <v>384740</v>
      </c>
      <c r="F5" s="49"/>
      <c r="H5" s="62"/>
      <c r="I5" s="63"/>
      <c r="J5" s="71" t="s">
        <v>152</v>
      </c>
      <c r="K5" s="45"/>
      <c r="L5" s="83">
        <f>'Sumas y Saldos'!P3</f>
        <v>700000</v>
      </c>
      <c r="M5" s="45"/>
    </row>
    <row r="6" spans="1:13" x14ac:dyDescent="0.25">
      <c r="A6" s="186" t="s">
        <v>125</v>
      </c>
      <c r="B6" s="187"/>
      <c r="C6" s="47" t="s">
        <v>126</v>
      </c>
      <c r="D6" s="49"/>
      <c r="E6" s="49"/>
      <c r="F6" s="49"/>
      <c r="H6" s="179" t="s">
        <v>153</v>
      </c>
      <c r="I6" s="180"/>
      <c r="J6" s="72" t="s">
        <v>154</v>
      </c>
      <c r="K6" s="50"/>
      <c r="L6" s="50"/>
      <c r="M6" s="50"/>
    </row>
    <row r="7" spans="1:13" x14ac:dyDescent="0.25">
      <c r="A7" s="168" t="s">
        <v>127</v>
      </c>
      <c r="B7" s="169"/>
      <c r="C7" s="166" t="s">
        <v>128</v>
      </c>
      <c r="D7" s="45"/>
      <c r="E7" s="45"/>
      <c r="F7" s="45"/>
      <c r="H7" s="181" t="s">
        <v>155</v>
      </c>
      <c r="I7" s="182"/>
      <c r="J7" s="73" t="s">
        <v>156</v>
      </c>
      <c r="K7" s="46"/>
      <c r="L7" s="46"/>
      <c r="M7" s="46"/>
    </row>
    <row r="8" spans="1:13" x14ac:dyDescent="0.25">
      <c r="A8" s="173"/>
      <c r="B8" s="174"/>
      <c r="C8" s="197"/>
      <c r="D8" s="50"/>
      <c r="E8" s="50"/>
      <c r="F8" s="50"/>
      <c r="H8" s="172">
        <v>110</v>
      </c>
      <c r="I8" s="172"/>
      <c r="J8" s="47" t="s">
        <v>157</v>
      </c>
      <c r="K8" s="49"/>
      <c r="L8" s="49"/>
      <c r="M8" s="49"/>
    </row>
    <row r="9" spans="1:13" x14ac:dyDescent="0.25">
      <c r="A9" s="170"/>
      <c r="B9" s="171"/>
      <c r="C9" s="167"/>
      <c r="D9" s="46"/>
      <c r="E9" s="46"/>
      <c r="F9" s="46"/>
      <c r="H9" s="172" t="s">
        <v>158</v>
      </c>
      <c r="I9" s="172"/>
      <c r="J9" s="47" t="s">
        <v>159</v>
      </c>
      <c r="K9" s="49"/>
      <c r="L9" s="49"/>
      <c r="M9" s="49"/>
    </row>
    <row r="10" spans="1:13" x14ac:dyDescent="0.25">
      <c r="A10" s="168" t="s">
        <v>129</v>
      </c>
      <c r="B10" s="169"/>
      <c r="C10" s="166" t="s">
        <v>130</v>
      </c>
      <c r="D10" s="45"/>
      <c r="E10" s="45"/>
      <c r="F10" s="45"/>
      <c r="H10" s="168" t="s">
        <v>160</v>
      </c>
      <c r="I10" s="169"/>
      <c r="J10" s="166" t="s">
        <v>161</v>
      </c>
      <c r="K10" s="45"/>
      <c r="L10" s="45"/>
      <c r="M10" s="45"/>
    </row>
    <row r="11" spans="1:13" x14ac:dyDescent="0.25">
      <c r="A11" s="173"/>
      <c r="B11" s="174"/>
      <c r="C11" s="197"/>
      <c r="D11" s="50"/>
      <c r="E11" s="50"/>
      <c r="F11" s="50"/>
      <c r="H11" s="170"/>
      <c r="I11" s="171"/>
      <c r="J11" s="167"/>
      <c r="K11" s="46"/>
      <c r="L11" s="46"/>
      <c r="M11" s="46"/>
    </row>
    <row r="12" spans="1:13" x14ac:dyDescent="0.25">
      <c r="A12" s="170"/>
      <c r="B12" s="171"/>
      <c r="C12" s="167"/>
      <c r="D12" s="46"/>
      <c r="E12" s="46"/>
      <c r="F12" s="46"/>
      <c r="H12" s="172" t="s">
        <v>162</v>
      </c>
      <c r="I12" s="172"/>
      <c r="J12" s="47" t="s">
        <v>163</v>
      </c>
      <c r="K12" s="49"/>
      <c r="L12" s="49"/>
      <c r="M12" s="49"/>
    </row>
    <row r="13" spans="1:13" x14ac:dyDescent="0.25">
      <c r="A13" s="186">
        <v>474</v>
      </c>
      <c r="B13" s="187"/>
      <c r="C13" s="47" t="s">
        <v>131</v>
      </c>
      <c r="D13" s="49"/>
      <c r="E13" s="49"/>
      <c r="F13" s="49"/>
      <c r="H13" s="172">
        <v>118</v>
      </c>
      <c r="I13" s="172"/>
      <c r="J13" s="47" t="s">
        <v>164</v>
      </c>
      <c r="K13" s="49"/>
      <c r="L13" s="49"/>
      <c r="M13" s="49"/>
    </row>
    <row r="14" spans="1:13" ht="15.75" x14ac:dyDescent="0.25">
      <c r="A14" s="58"/>
      <c r="B14" s="59"/>
      <c r="C14" s="60" t="s">
        <v>132</v>
      </c>
      <c r="D14" s="59"/>
      <c r="E14" s="93">
        <f>E17+E18+E32</f>
        <v>471585</v>
      </c>
      <c r="F14" s="61"/>
      <c r="H14" s="172">
        <v>129</v>
      </c>
      <c r="I14" s="172"/>
      <c r="J14" s="47" t="s">
        <v>165</v>
      </c>
      <c r="K14" s="49"/>
      <c r="L14" s="92">
        <f>PyG!F35</f>
        <v>65460</v>
      </c>
      <c r="M14" s="49"/>
    </row>
    <row r="15" spans="1:13" x14ac:dyDescent="0.25">
      <c r="A15" s="168" t="s">
        <v>133</v>
      </c>
      <c r="B15" s="169"/>
      <c r="C15" s="166" t="s">
        <v>134</v>
      </c>
      <c r="D15" s="45"/>
      <c r="E15" s="45"/>
      <c r="F15" s="45"/>
      <c r="H15" s="172" t="s">
        <v>166</v>
      </c>
      <c r="I15" s="172"/>
      <c r="J15" s="47" t="s">
        <v>167</v>
      </c>
      <c r="K15" s="49"/>
      <c r="L15" s="49"/>
      <c r="M15" s="49"/>
    </row>
    <row r="16" spans="1:13" x14ac:dyDescent="0.25">
      <c r="A16" s="170"/>
      <c r="B16" s="171"/>
      <c r="C16" s="167"/>
      <c r="D16" s="46"/>
      <c r="E16" s="46"/>
      <c r="F16" s="46"/>
      <c r="H16" s="172">
        <v>111</v>
      </c>
      <c r="I16" s="172"/>
      <c r="J16" s="47" t="s">
        <v>168</v>
      </c>
      <c r="K16" s="49"/>
      <c r="L16" s="49"/>
      <c r="M16" s="49"/>
    </row>
    <row r="17" spans="1:13" x14ac:dyDescent="0.25">
      <c r="A17" s="186" t="s">
        <v>135</v>
      </c>
      <c r="B17" s="187"/>
      <c r="C17" s="47" t="s">
        <v>136</v>
      </c>
      <c r="D17" s="49"/>
      <c r="E17" s="84">
        <f>'Sumas y Saldos'!M9-'Sumas y Saldos'!P6</f>
        <v>240000</v>
      </c>
      <c r="F17" s="49"/>
      <c r="H17" s="74" t="s">
        <v>169</v>
      </c>
      <c r="I17" s="69"/>
      <c r="J17" s="69" t="s">
        <v>170</v>
      </c>
      <c r="K17" s="69"/>
      <c r="L17" s="69"/>
      <c r="M17" s="70"/>
    </row>
    <row r="18" spans="1:13" x14ac:dyDescent="0.25">
      <c r="A18" s="62"/>
      <c r="B18" s="63"/>
      <c r="C18" s="166" t="s">
        <v>137</v>
      </c>
      <c r="D18" s="45"/>
      <c r="E18" s="83">
        <f>'Sumas y Saldos'!M10+'Sumas y Saldos'!M11+'Sumas y Saldos'!M13</f>
        <v>140010</v>
      </c>
      <c r="F18" s="45"/>
      <c r="H18" s="74" t="s">
        <v>171</v>
      </c>
      <c r="I18" s="69"/>
      <c r="J18" s="69" t="s">
        <v>172</v>
      </c>
      <c r="K18" s="69"/>
      <c r="L18" s="69"/>
      <c r="M18" s="70"/>
    </row>
    <row r="19" spans="1:13" x14ac:dyDescent="0.25">
      <c r="A19" s="64"/>
      <c r="B19" s="65"/>
      <c r="C19" s="197"/>
      <c r="D19" s="50"/>
      <c r="E19" s="50"/>
      <c r="F19" s="50"/>
      <c r="H19" s="54"/>
      <c r="I19" s="55"/>
      <c r="J19" s="56" t="s">
        <v>173</v>
      </c>
      <c r="K19" s="55"/>
      <c r="L19" s="55"/>
      <c r="M19" s="57"/>
    </row>
    <row r="20" spans="1:13" x14ac:dyDescent="0.25">
      <c r="A20" s="173" t="s">
        <v>138</v>
      </c>
      <c r="B20" s="174"/>
      <c r="C20" s="185" t="s">
        <v>139</v>
      </c>
      <c r="D20" s="50"/>
      <c r="E20" s="50"/>
      <c r="F20" s="50"/>
      <c r="H20" s="75">
        <v>14</v>
      </c>
      <c r="I20" s="76"/>
      <c r="J20" s="47" t="s">
        <v>174</v>
      </c>
      <c r="K20" s="49"/>
      <c r="L20" s="49"/>
      <c r="M20" s="49"/>
    </row>
    <row r="21" spans="1:13" x14ac:dyDescent="0.25">
      <c r="A21" s="173"/>
      <c r="B21" s="174"/>
      <c r="C21" s="185"/>
      <c r="D21" s="50"/>
      <c r="E21" s="50"/>
      <c r="F21" s="50"/>
      <c r="H21" s="62"/>
      <c r="I21" s="63"/>
      <c r="J21" s="77" t="s">
        <v>175</v>
      </c>
      <c r="K21" s="45"/>
      <c r="L21" s="45"/>
      <c r="M21" s="45"/>
    </row>
    <row r="22" spans="1:13" x14ac:dyDescent="0.25">
      <c r="A22" s="173">
        <v>558</v>
      </c>
      <c r="B22" s="174"/>
      <c r="C22" s="185" t="s">
        <v>140</v>
      </c>
      <c r="D22" s="50"/>
      <c r="E22" s="50"/>
      <c r="F22" s="50"/>
      <c r="H22" s="78" t="s">
        <v>176</v>
      </c>
      <c r="I22" s="65"/>
      <c r="J22" s="79" t="s">
        <v>177</v>
      </c>
      <c r="K22" s="50"/>
      <c r="L22" s="50"/>
      <c r="M22" s="50"/>
    </row>
    <row r="23" spans="1:13" x14ac:dyDescent="0.25">
      <c r="A23" s="173"/>
      <c r="B23" s="174"/>
      <c r="C23" s="185"/>
      <c r="D23" s="50"/>
      <c r="E23" s="50"/>
      <c r="F23" s="50"/>
      <c r="H23" s="160" t="s">
        <v>178</v>
      </c>
      <c r="I23" s="161"/>
      <c r="J23" s="175" t="s">
        <v>179</v>
      </c>
      <c r="K23" s="50"/>
      <c r="L23" s="50"/>
      <c r="M23" s="50"/>
    </row>
    <row r="24" spans="1:13" x14ac:dyDescent="0.25">
      <c r="A24" s="188" t="s">
        <v>141</v>
      </c>
      <c r="B24" s="189"/>
      <c r="C24" s="192" t="s">
        <v>142</v>
      </c>
      <c r="D24" s="50"/>
      <c r="E24" s="50"/>
      <c r="F24" s="50"/>
      <c r="H24" s="148"/>
      <c r="I24" s="149"/>
      <c r="J24" s="176"/>
      <c r="K24" s="46"/>
      <c r="L24" s="46"/>
      <c r="M24" s="46"/>
    </row>
    <row r="25" spans="1:13" x14ac:dyDescent="0.25">
      <c r="A25" s="188"/>
      <c r="B25" s="189"/>
      <c r="C25" s="192"/>
      <c r="D25" s="50"/>
      <c r="E25" s="50"/>
      <c r="F25" s="50"/>
      <c r="H25" s="162" t="s">
        <v>180</v>
      </c>
      <c r="I25" s="163"/>
      <c r="J25" s="166" t="s">
        <v>181</v>
      </c>
      <c r="K25" s="45"/>
      <c r="L25" s="45"/>
      <c r="M25" s="45"/>
    </row>
    <row r="26" spans="1:13" x14ac:dyDescent="0.25">
      <c r="A26" s="190"/>
      <c r="B26" s="191"/>
      <c r="C26" s="193"/>
      <c r="D26" s="46"/>
      <c r="E26" s="46"/>
      <c r="F26" s="46"/>
      <c r="H26" s="164"/>
      <c r="I26" s="165"/>
      <c r="J26" s="167"/>
      <c r="K26" s="46"/>
      <c r="L26" s="46"/>
      <c r="M26" s="46"/>
    </row>
    <row r="27" spans="1:13" x14ac:dyDescent="0.25">
      <c r="A27" s="168" t="s">
        <v>143</v>
      </c>
      <c r="B27" s="169"/>
      <c r="C27" s="194" t="s">
        <v>144</v>
      </c>
      <c r="D27" s="45"/>
      <c r="E27" s="45"/>
      <c r="F27" s="45"/>
      <c r="H27" s="75">
        <v>479</v>
      </c>
      <c r="I27" s="80"/>
      <c r="J27" s="47" t="s">
        <v>182</v>
      </c>
      <c r="K27" s="49"/>
      <c r="L27" s="49"/>
      <c r="M27" s="49"/>
    </row>
    <row r="28" spans="1:13" x14ac:dyDescent="0.25">
      <c r="A28" s="173"/>
      <c r="B28" s="174"/>
      <c r="C28" s="195"/>
      <c r="D28" s="50"/>
      <c r="E28" s="50"/>
      <c r="F28" s="50"/>
      <c r="H28" s="54"/>
      <c r="I28" s="55"/>
      <c r="J28" s="56" t="s">
        <v>183</v>
      </c>
      <c r="K28" s="55"/>
      <c r="L28" s="94">
        <f>L41+L42</f>
        <v>98065</v>
      </c>
      <c r="M28" s="57"/>
    </row>
    <row r="29" spans="1:13" x14ac:dyDescent="0.25">
      <c r="A29" s="170"/>
      <c r="B29" s="171"/>
      <c r="C29" s="196"/>
      <c r="D29" s="46"/>
      <c r="E29" s="46"/>
      <c r="F29" s="46"/>
      <c r="H29" s="168" t="s">
        <v>184</v>
      </c>
      <c r="I29" s="169"/>
      <c r="J29" s="166" t="s">
        <v>185</v>
      </c>
      <c r="K29" s="45"/>
      <c r="L29" s="45"/>
      <c r="M29" s="45"/>
    </row>
    <row r="30" spans="1:13" x14ac:dyDescent="0.25">
      <c r="A30" s="186"/>
      <c r="B30" s="187"/>
      <c r="C30" s="47" t="s">
        <v>145</v>
      </c>
      <c r="D30" s="49"/>
      <c r="E30" s="49"/>
      <c r="F30" s="49"/>
      <c r="H30" s="170"/>
      <c r="I30" s="171"/>
      <c r="J30" s="167"/>
      <c r="K30" s="46"/>
      <c r="L30" s="46"/>
      <c r="M30" s="46"/>
    </row>
    <row r="31" spans="1:13" x14ac:dyDescent="0.25">
      <c r="A31" s="186"/>
      <c r="B31" s="187"/>
      <c r="C31" s="47" t="s">
        <v>146</v>
      </c>
      <c r="D31" s="49"/>
      <c r="E31" s="49"/>
      <c r="F31" s="49"/>
      <c r="H31" s="172" t="s">
        <v>186</v>
      </c>
      <c r="I31" s="172"/>
      <c r="J31" s="47" t="s">
        <v>187</v>
      </c>
      <c r="K31" s="49"/>
      <c r="L31" s="49" t="s">
        <v>188</v>
      </c>
      <c r="M31" s="49"/>
    </row>
    <row r="32" spans="1:13" x14ac:dyDescent="0.25">
      <c r="A32" s="168">
        <v>57</v>
      </c>
      <c r="B32" s="169"/>
      <c r="C32" s="166" t="s">
        <v>147</v>
      </c>
      <c r="D32" s="45"/>
      <c r="E32" s="83">
        <f>'Sumas y Saldos'!M14</f>
        <v>91575</v>
      </c>
      <c r="F32" s="45"/>
      <c r="H32" s="62"/>
      <c r="I32" s="63"/>
      <c r="J32" s="77" t="s">
        <v>189</v>
      </c>
      <c r="K32" s="45"/>
      <c r="L32" s="83"/>
      <c r="M32" s="45"/>
    </row>
    <row r="33" spans="1:13" x14ac:dyDescent="0.25">
      <c r="A33" s="170"/>
      <c r="B33" s="171"/>
      <c r="C33" s="167"/>
      <c r="D33" s="46"/>
      <c r="E33" s="46"/>
      <c r="F33" s="46"/>
      <c r="H33" s="173" t="s">
        <v>190</v>
      </c>
      <c r="I33" s="174"/>
      <c r="J33" s="79" t="s">
        <v>191</v>
      </c>
      <c r="K33" s="50"/>
      <c r="L33" s="50"/>
      <c r="M33" s="50"/>
    </row>
    <row r="34" spans="1:13" x14ac:dyDescent="0.25">
      <c r="A34" s="66"/>
      <c r="B34" s="66"/>
      <c r="C34" s="67" t="s">
        <v>148</v>
      </c>
      <c r="D34" s="66"/>
      <c r="E34" s="42">
        <f>E14+E3</f>
        <v>863525</v>
      </c>
      <c r="F34" s="66"/>
      <c r="H34" s="173" t="s">
        <v>192</v>
      </c>
      <c r="I34" s="174"/>
      <c r="J34" s="175" t="s">
        <v>193</v>
      </c>
      <c r="K34" s="50"/>
      <c r="L34" s="50"/>
      <c r="M34" s="50"/>
    </row>
    <row r="35" spans="1:13" x14ac:dyDescent="0.25">
      <c r="H35" s="173"/>
      <c r="I35" s="174"/>
      <c r="J35" s="175"/>
      <c r="K35" s="50"/>
      <c r="L35" s="50"/>
      <c r="M35" s="50"/>
    </row>
    <row r="36" spans="1:13" x14ac:dyDescent="0.25">
      <c r="H36" s="170"/>
      <c r="I36" s="171"/>
      <c r="J36" s="176"/>
      <c r="K36" s="46"/>
      <c r="L36" s="46"/>
      <c r="M36" s="46"/>
    </row>
    <row r="37" spans="1:13" x14ac:dyDescent="0.25">
      <c r="H37" s="168" t="s">
        <v>194</v>
      </c>
      <c r="I37" s="169"/>
      <c r="J37" s="166" t="s">
        <v>195</v>
      </c>
      <c r="K37" s="45"/>
      <c r="L37" s="45"/>
      <c r="M37" s="45"/>
    </row>
    <row r="38" spans="1:13" x14ac:dyDescent="0.25">
      <c r="C38" s="198" t="s">
        <v>204</v>
      </c>
      <c r="D38" s="199">
        <f>E34-L44</f>
        <v>0</v>
      </c>
      <c r="E38" s="199"/>
      <c r="H38" s="170"/>
      <c r="I38" s="171"/>
      <c r="J38" s="167"/>
      <c r="K38" s="46"/>
      <c r="L38" s="46"/>
      <c r="M38" s="46"/>
    </row>
    <row r="39" spans="1:13" x14ac:dyDescent="0.25">
      <c r="H39" s="62"/>
      <c r="I39" s="63"/>
      <c r="J39" s="116" t="s">
        <v>196</v>
      </c>
      <c r="K39" s="45"/>
      <c r="L39" s="45"/>
      <c r="M39" s="45"/>
    </row>
    <row r="40" spans="1:13" x14ac:dyDescent="0.25">
      <c r="H40" s="64"/>
      <c r="I40" s="65"/>
      <c r="J40" s="118"/>
      <c r="K40" s="50"/>
      <c r="L40" s="50"/>
      <c r="M40" s="50"/>
    </row>
    <row r="41" spans="1:13" x14ac:dyDescent="0.25">
      <c r="H41" s="160" t="s">
        <v>197</v>
      </c>
      <c r="I41" s="161"/>
      <c r="J41" s="81" t="s">
        <v>198</v>
      </c>
      <c r="K41" s="50"/>
      <c r="L41" s="95">
        <f>'Sumas y Saldos'!P7</f>
        <v>82040</v>
      </c>
      <c r="M41" s="50"/>
    </row>
    <row r="42" spans="1:13" x14ac:dyDescent="0.25">
      <c r="H42" s="148" t="s">
        <v>199</v>
      </c>
      <c r="I42" s="149"/>
      <c r="J42" s="82" t="s">
        <v>200</v>
      </c>
      <c r="K42" s="46"/>
      <c r="L42" s="96">
        <f>'Sumas y Saldos'!P8+'Sumas y Saldos'!P9+'Sumas y Saldos'!P14</f>
        <v>16025</v>
      </c>
      <c r="M42" s="46"/>
    </row>
    <row r="43" spans="1:13" x14ac:dyDescent="0.25">
      <c r="H43" s="150" t="s">
        <v>201</v>
      </c>
      <c r="I43" s="151"/>
      <c r="J43" s="47" t="s">
        <v>146</v>
      </c>
      <c r="K43" s="49"/>
      <c r="L43" s="49"/>
      <c r="M43" s="49"/>
    </row>
    <row r="44" spans="1:13" x14ac:dyDescent="0.25">
      <c r="H44" s="152"/>
      <c r="I44" s="153"/>
      <c r="J44" s="156" t="s">
        <v>202</v>
      </c>
      <c r="K44" s="153"/>
      <c r="L44" s="158">
        <f>L28+L3</f>
        <v>863525</v>
      </c>
      <c r="M44" s="146"/>
    </row>
    <row r="45" spans="1:13" x14ac:dyDescent="0.25">
      <c r="H45" s="154"/>
      <c r="I45" s="155"/>
      <c r="J45" s="157"/>
      <c r="K45" s="155"/>
      <c r="L45" s="159"/>
      <c r="M45" s="147"/>
    </row>
  </sheetData>
  <mergeCells count="67">
    <mergeCell ref="D38:E38"/>
    <mergeCell ref="F1:F2"/>
    <mergeCell ref="A5:B5"/>
    <mergeCell ref="A6:B6"/>
    <mergeCell ref="A7:B9"/>
    <mergeCell ref="C7:C9"/>
    <mergeCell ref="A4:B4"/>
    <mergeCell ref="A1:B2"/>
    <mergeCell ref="C1:C2"/>
    <mergeCell ref="D1:D2"/>
    <mergeCell ref="E1:E2"/>
    <mergeCell ref="A30:B30"/>
    <mergeCell ref="A31:B31"/>
    <mergeCell ref="A32:B33"/>
    <mergeCell ref="C32:C33"/>
    <mergeCell ref="A24:B26"/>
    <mergeCell ref="C24:C26"/>
    <mergeCell ref="A27:B29"/>
    <mergeCell ref="C27:C29"/>
    <mergeCell ref="H10:I11"/>
    <mergeCell ref="H12:I12"/>
    <mergeCell ref="A22:B23"/>
    <mergeCell ref="C22:C23"/>
    <mergeCell ref="A13:B13"/>
    <mergeCell ref="A15:B16"/>
    <mergeCell ref="A20:B21"/>
    <mergeCell ref="C20:C21"/>
    <mergeCell ref="A10:B12"/>
    <mergeCell ref="C10:C12"/>
    <mergeCell ref="C15:C16"/>
    <mergeCell ref="A17:B17"/>
    <mergeCell ref="C18:C19"/>
    <mergeCell ref="J23:J24"/>
    <mergeCell ref="K1:K2"/>
    <mergeCell ref="L1:L2"/>
    <mergeCell ref="M1:M2"/>
    <mergeCell ref="H6:I6"/>
    <mergeCell ref="H7:I7"/>
    <mergeCell ref="H8:I8"/>
    <mergeCell ref="J1:J2"/>
    <mergeCell ref="J10:J11"/>
    <mergeCell ref="H13:I13"/>
    <mergeCell ref="H14:I14"/>
    <mergeCell ref="H15:I15"/>
    <mergeCell ref="H16:I16"/>
    <mergeCell ref="H23:I24"/>
    <mergeCell ref="H1:I2"/>
    <mergeCell ref="H9:I9"/>
    <mergeCell ref="H41:I41"/>
    <mergeCell ref="H25:I26"/>
    <mergeCell ref="J25:J26"/>
    <mergeCell ref="H29:I30"/>
    <mergeCell ref="J29:J30"/>
    <mergeCell ref="H31:I31"/>
    <mergeCell ref="H33:I33"/>
    <mergeCell ref="H34:I36"/>
    <mergeCell ref="J34:J36"/>
    <mergeCell ref="H37:I38"/>
    <mergeCell ref="J37:J38"/>
    <mergeCell ref="J39:J40"/>
    <mergeCell ref="M44:M45"/>
    <mergeCell ref="H42:I42"/>
    <mergeCell ref="H43:I43"/>
    <mergeCell ref="H44:I45"/>
    <mergeCell ref="J44:J45"/>
    <mergeCell ref="K44:K45"/>
    <mergeCell ref="L44:L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Sumas y Saldos</vt:lpstr>
      <vt:lpstr>Diario</vt:lpstr>
      <vt:lpstr>PyG</vt:lpstr>
      <vt:lpstr>Balance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2016-04-15T09:05:24Z</dcterms:modified>
</cp:coreProperties>
</file>